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negovco-my.sharepoint.com/personal/beatriz_rojas_cne_gov_co/Documents/Presupuestal/1. Anteproyecto Presupuesto/2026/"/>
    </mc:Choice>
  </mc:AlternateContent>
  <xr:revisionPtr revIDLastSave="670" documentId="8_{11F7D0F7-BF00-41CD-BCE5-FE6598CAEC30}" xr6:coauthVersionLast="47" xr6:coauthVersionMax="47" xr10:uidLastSave="{714D8A9E-EDD2-4F9E-8495-157A1695F98D}"/>
  <bookViews>
    <workbookView xWindow="-120" yWindow="-120" windowWidth="29040" windowHeight="15720" activeTab="2" xr2:uid="{08F2E301-1203-404F-99DF-26CB165BB8C7}"/>
  </bookViews>
  <sheets>
    <sheet name="Cuadro de control" sheetId="1" r:id="rId1"/>
    <sheet name="Tabla Dinámica Resumen" sheetId="8" r:id="rId2"/>
    <sheet name="Resumen DJ" sheetId="14" r:id="rId3"/>
    <sheet name="Tablas Presentación" sheetId="9" r:id="rId4"/>
    <sheet name="Electoral - DIV" sheetId="7" r:id="rId5"/>
    <sheet name="TD Programático PS" sheetId="13" r:id="rId6"/>
    <sheet name="Programático" sheetId="11" r:id="rId7"/>
    <sheet name="TD Programático PP" sheetId="12" r:id="rId8"/>
  </sheets>
  <externalReferences>
    <externalReference r:id="rId9"/>
    <externalReference r:id="rId10"/>
  </externalReferences>
  <definedNames>
    <definedName name="_xlnm._FilterDatabase" localSheetId="0" hidden="1">'Cuadro de control'!$B$4:$N$127</definedName>
    <definedName name="_xlnm._FilterDatabase" localSheetId="6" hidden="1">Programático!$I$3:$L$393</definedName>
    <definedName name="_ftn1">'Cuadro de control'!#REF!</definedName>
    <definedName name="_ftn2">'Cuadro de control'!#REF!</definedName>
    <definedName name="_ftn3">'Cuadro de control'!#REF!</definedName>
    <definedName name="_ftnref3">'Cuadro de control'!#REF!</definedName>
    <definedName name="ddd">[1]CARGOS_GRADOS_AB!$A$32:$A$48</definedName>
    <definedName name="GRADO">[2]CARGOS_GRADOS_AB!$A$32:$A$48</definedName>
  </definedNames>
  <calcPr calcId="191028"/>
  <pivotCaches>
    <pivotCache cacheId="1194" r:id="rId11"/>
    <pivotCache cacheId="1195" r:id="rId12"/>
    <pivotCache cacheId="1911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3" i="1" l="1"/>
  <c r="D14" i="14"/>
  <c r="C30" i="9"/>
  <c r="D24" i="9"/>
  <c r="C14" i="9"/>
  <c r="F80" i="7"/>
  <c r="I9" i="1"/>
  <c r="U11" i="7"/>
  <c r="O11" i="7"/>
  <c r="I11" i="7"/>
  <c r="D15" i="14"/>
  <c r="C48" i="9"/>
  <c r="D48" i="9" s="1"/>
  <c r="C47" i="9"/>
  <c r="D47" i="9" s="1"/>
  <c r="C46" i="9"/>
  <c r="D46" i="9" s="1"/>
  <c r="C45" i="9"/>
  <c r="D45" i="9" s="1"/>
  <c r="C44" i="9"/>
  <c r="D44" i="9" s="1"/>
  <c r="C95" i="9"/>
  <c r="D16" i="9"/>
  <c r="D17" i="9"/>
  <c r="D22" i="14"/>
  <c r="D19" i="14"/>
  <c r="D10" i="14"/>
  <c r="D6" i="14"/>
  <c r="D5" i="14" s="1"/>
  <c r="N141" i="1"/>
  <c r="D49" i="9" l="1"/>
  <c r="E47" i="9"/>
  <c r="E48" i="9"/>
  <c r="C49" i="9"/>
  <c r="D4" i="14"/>
  <c r="D23" i="9"/>
  <c r="E44" i="9" l="1"/>
  <c r="E49" i="9" s="1"/>
  <c r="E45" i="9"/>
  <c r="E46" i="9"/>
  <c r="C13" i="9"/>
  <c r="C19" i="9" s="1"/>
  <c r="D36" i="9"/>
  <c r="C35" i="9"/>
  <c r="D35" i="9" s="1"/>
  <c r="D39" i="9"/>
  <c r="D38" i="9"/>
  <c r="D37" i="9"/>
  <c r="D34" i="9"/>
  <c r="D33" i="9"/>
  <c r="D28" i="9"/>
  <c r="D27" i="9"/>
  <c r="D26" i="9"/>
  <c r="D25" i="9"/>
  <c r="D22" i="9"/>
  <c r="D30" i="9" s="1"/>
  <c r="E24" i="9" s="1"/>
  <c r="D12" i="9"/>
  <c r="D18" i="9"/>
  <c r="D15" i="9"/>
  <c r="D14" i="9"/>
  <c r="D11" i="9"/>
  <c r="D10" i="9"/>
  <c r="D9" i="9"/>
  <c r="I14" i="1"/>
  <c r="D8" i="9" l="1"/>
  <c r="D13" i="9"/>
  <c r="E17" i="9" s="1"/>
  <c r="E37" i="9"/>
  <c r="E38" i="9"/>
  <c r="E36" i="9"/>
  <c r="E39" i="9"/>
  <c r="C40" i="9"/>
  <c r="D40" i="9" s="1"/>
  <c r="E33" i="9" s="1"/>
  <c r="I66" i="1"/>
  <c r="I65" i="1"/>
  <c r="I64" i="1"/>
  <c r="I63" i="1"/>
  <c r="F131" i="7"/>
  <c r="F130" i="7"/>
  <c r="F128" i="7"/>
  <c r="F126" i="7"/>
  <c r="C126" i="7"/>
  <c r="E128" i="7"/>
  <c r="E130" i="7"/>
  <c r="D128" i="7"/>
  <c r="D130" i="7"/>
  <c r="E121" i="7"/>
  <c r="F121" i="7" s="1"/>
  <c r="H106" i="7"/>
  <c r="I37" i="1"/>
  <c r="D96" i="7"/>
  <c r="E94" i="7"/>
  <c r="D94" i="7"/>
  <c r="C91" i="7"/>
  <c r="F91" i="7" s="1"/>
  <c r="C90" i="7"/>
  <c r="F90" i="7" s="1"/>
  <c r="C89" i="7"/>
  <c r="F89" i="7" s="1"/>
  <c r="C88" i="7"/>
  <c r="F88" i="7" s="1"/>
  <c r="D46" i="7"/>
  <c r="E44" i="7"/>
  <c r="D44" i="7"/>
  <c r="F44" i="7" s="1"/>
  <c r="C41" i="7"/>
  <c r="F41" i="7" s="1"/>
  <c r="C40" i="7"/>
  <c r="F40" i="7" s="1"/>
  <c r="C39" i="7"/>
  <c r="F39" i="7" s="1"/>
  <c r="C38" i="7"/>
  <c r="F38" i="7" s="1"/>
  <c r="C33" i="7"/>
  <c r="Y8" i="7"/>
  <c r="X8" i="7"/>
  <c r="W9" i="7"/>
  <c r="V8" i="7"/>
  <c r="E23" i="9" l="1"/>
  <c r="D31" i="9"/>
  <c r="E26" i="9"/>
  <c r="E28" i="9"/>
  <c r="E27" i="9"/>
  <c r="E29" i="9"/>
  <c r="E25" i="9"/>
  <c r="E22" i="9"/>
  <c r="E30" i="9" s="1"/>
  <c r="E16" i="9"/>
  <c r="E14" i="9"/>
  <c r="D19" i="9"/>
  <c r="F31" i="9" s="1"/>
  <c r="E15" i="9"/>
  <c r="E35" i="9"/>
  <c r="E34" i="9"/>
  <c r="E96" i="7"/>
  <c r="F94" i="7"/>
  <c r="I42" i="1" s="1"/>
  <c r="F96" i="7"/>
  <c r="I43" i="1" s="1"/>
  <c r="F92" i="7"/>
  <c r="I41" i="1" s="1"/>
  <c r="F42" i="7"/>
  <c r="I36" i="1" s="1"/>
  <c r="E46" i="7"/>
  <c r="F46" i="7" s="1"/>
  <c r="I38" i="1" s="1"/>
  <c r="E10" i="9" l="1"/>
  <c r="E9" i="9"/>
  <c r="E8" i="9" s="1"/>
  <c r="E13" i="9"/>
  <c r="E18" i="9"/>
  <c r="E40" i="9"/>
  <c r="E12" i="9"/>
  <c r="E11" i="9"/>
  <c r="F47" i="7"/>
  <c r="F97" i="7"/>
  <c r="E19" i="9" l="1"/>
  <c r="M110" i="7"/>
  <c r="L110" i="7"/>
  <c r="K110" i="7"/>
  <c r="J110" i="7"/>
  <c r="S109" i="7"/>
  <c r="R109" i="7"/>
  <c r="Q109" i="7"/>
  <c r="S108" i="7"/>
  <c r="R108" i="7"/>
  <c r="Q108" i="7"/>
  <c r="S107" i="7"/>
  <c r="R107" i="7"/>
  <c r="Q107" i="7"/>
  <c r="S106" i="7"/>
  <c r="R106" i="7"/>
  <c r="Q106" i="7"/>
  <c r="P109" i="7"/>
  <c r="P108" i="7"/>
  <c r="P107" i="7"/>
  <c r="P106" i="7"/>
  <c r="N109" i="7"/>
  <c r="N108" i="7"/>
  <c r="N107" i="7"/>
  <c r="N106" i="7"/>
  <c r="G110" i="7"/>
  <c r="F110" i="7"/>
  <c r="E110" i="7"/>
  <c r="D110" i="7"/>
  <c r="H109" i="7"/>
  <c r="H108" i="7"/>
  <c r="H107" i="7"/>
  <c r="O109" i="7"/>
  <c r="O108" i="7"/>
  <c r="O107" i="7"/>
  <c r="O106" i="7"/>
  <c r="S58" i="7"/>
  <c r="S57" i="7"/>
  <c r="S56" i="7"/>
  <c r="R58" i="7"/>
  <c r="R57" i="7"/>
  <c r="R56" i="7"/>
  <c r="Q58" i="7"/>
  <c r="Q57" i="7"/>
  <c r="Q56" i="7"/>
  <c r="P58" i="7"/>
  <c r="P57" i="7"/>
  <c r="P56" i="7"/>
  <c r="N56" i="7"/>
  <c r="O58" i="7"/>
  <c r="O57" i="7"/>
  <c r="O56" i="7"/>
  <c r="N58" i="7"/>
  <c r="N57" i="7"/>
  <c r="H56" i="7"/>
  <c r="H58" i="7"/>
  <c r="H57" i="7"/>
  <c r="M59" i="7"/>
  <c r="L59" i="7"/>
  <c r="K59" i="7"/>
  <c r="J59" i="7"/>
  <c r="G59" i="7"/>
  <c r="F59" i="7"/>
  <c r="E59" i="7"/>
  <c r="D59" i="7"/>
  <c r="I115" i="7"/>
  <c r="I114" i="7"/>
  <c r="Y9" i="7"/>
  <c r="X9" i="7"/>
  <c r="V9" i="7"/>
  <c r="Y10" i="7"/>
  <c r="X10" i="7"/>
  <c r="W10" i="7"/>
  <c r="V10" i="7"/>
  <c r="W8" i="7"/>
  <c r="Z8" i="7" s="1"/>
  <c r="AA8" i="7" s="1"/>
  <c r="U10" i="7"/>
  <c r="U9" i="7"/>
  <c r="U8" i="7"/>
  <c r="T10" i="7"/>
  <c r="T9" i="7"/>
  <c r="T8" i="7"/>
  <c r="N10" i="7"/>
  <c r="N9" i="7"/>
  <c r="N8" i="7"/>
  <c r="H10" i="7"/>
  <c r="H9" i="7"/>
  <c r="H8" i="7"/>
  <c r="S11" i="7"/>
  <c r="R11" i="7"/>
  <c r="Q11" i="7"/>
  <c r="P11" i="7"/>
  <c r="M11" i="7"/>
  <c r="L11" i="7"/>
  <c r="K11" i="7"/>
  <c r="J11" i="7"/>
  <c r="G11" i="7"/>
  <c r="F11" i="7"/>
  <c r="E11" i="7"/>
  <c r="D11" i="7"/>
  <c r="H116" i="7"/>
  <c r="G116" i="7"/>
  <c r="F116" i="7"/>
  <c r="E116" i="7"/>
  <c r="O110" i="7" l="1"/>
  <c r="Z10" i="7"/>
  <c r="AA10" i="7" s="1"/>
  <c r="J115" i="7"/>
  <c r="C139" i="7"/>
  <c r="I116" i="7"/>
  <c r="J114" i="7"/>
  <c r="D137" i="7"/>
  <c r="C140" i="7"/>
  <c r="S59" i="7"/>
  <c r="Z9" i="7"/>
  <c r="AA9" i="7" s="1"/>
  <c r="N110" i="7"/>
  <c r="R110" i="7"/>
  <c r="T108" i="7"/>
  <c r="S110" i="7"/>
  <c r="H110" i="7"/>
  <c r="H111" i="7" s="1"/>
  <c r="Q110" i="7"/>
  <c r="P110" i="7"/>
  <c r="T109" i="7"/>
  <c r="T107" i="7"/>
  <c r="U107" i="7" s="1"/>
  <c r="T106" i="7"/>
  <c r="U106" i="7" s="1"/>
  <c r="O59" i="7"/>
  <c r="C66" i="7" s="1"/>
  <c r="T56" i="7"/>
  <c r="U56" i="7" s="1"/>
  <c r="R59" i="7"/>
  <c r="N11" i="7"/>
  <c r="Q59" i="7"/>
  <c r="T57" i="7"/>
  <c r="U57" i="7" s="1"/>
  <c r="T58" i="7"/>
  <c r="U58" i="7" s="1"/>
  <c r="P59" i="7"/>
  <c r="N59" i="7"/>
  <c r="H59" i="7"/>
  <c r="T11" i="7"/>
  <c r="W11" i="7"/>
  <c r="X11" i="7"/>
  <c r="Y11" i="7"/>
  <c r="H11" i="7"/>
  <c r="V11" i="7"/>
  <c r="D70" i="7" l="1"/>
  <c r="D69" i="7"/>
  <c r="D76" i="7"/>
  <c r="D75" i="7"/>
  <c r="D74" i="7"/>
  <c r="D72" i="7"/>
  <c r="D71" i="7"/>
  <c r="D73" i="7"/>
  <c r="J116" i="7"/>
  <c r="E137" i="7"/>
  <c r="U108" i="7"/>
  <c r="E139" i="7" s="1"/>
  <c r="D139" i="7"/>
  <c r="D138" i="7"/>
  <c r="D140" i="7"/>
  <c r="U109" i="7"/>
  <c r="E140" i="7" s="1"/>
  <c r="E138" i="7"/>
  <c r="Z11" i="7"/>
  <c r="AA11" i="7" s="1"/>
  <c r="T110" i="7"/>
  <c r="T59" i="7"/>
  <c r="U59" i="7" s="1"/>
  <c r="D77" i="7" l="1"/>
  <c r="D141" i="7"/>
  <c r="E141" i="7"/>
  <c r="U110" i="7"/>
  <c r="D115" i="7"/>
  <c r="C138" i="7" s="1"/>
  <c r="D114" i="7"/>
  <c r="C137" i="7" s="1"/>
  <c r="C116" i="7"/>
  <c r="I110" i="7"/>
  <c r="C110" i="7"/>
  <c r="E63" i="7"/>
  <c r="F63" i="7" s="1"/>
  <c r="I39" i="1" s="1"/>
  <c r="C82" i="7"/>
  <c r="D82" i="7" s="1"/>
  <c r="C77" i="7"/>
  <c r="C28" i="7"/>
  <c r="I59" i="7"/>
  <c r="C59" i="7"/>
  <c r="E15" i="7"/>
  <c r="F15" i="7" s="1"/>
  <c r="I34" i="1" s="1"/>
  <c r="C11" i="7"/>
  <c r="I40" i="1" l="1"/>
  <c r="C17" i="7"/>
  <c r="D33" i="7" s="1"/>
  <c r="D116" i="7"/>
  <c r="D21" i="7" l="1"/>
  <c r="D20" i="7"/>
  <c r="D27" i="7"/>
  <c r="D26" i="7"/>
  <c r="D25" i="7"/>
  <c r="D24" i="7"/>
  <c r="D23" i="7"/>
  <c r="D22" i="7"/>
  <c r="C141" i="7"/>
  <c r="D28" i="7" l="1"/>
  <c r="I35" i="1" s="1"/>
  <c r="I125" i="1" l="1"/>
  <c r="I128" i="1" l="1"/>
  <c r="J128" i="1" s="1"/>
  <c r="J125" i="1"/>
  <c r="J126" i="1"/>
  <c r="J127" i="1" l="1"/>
</calcChain>
</file>

<file path=xl/sharedStrings.xml><?xml version="1.0" encoding="utf-8"?>
<sst xmlns="http://schemas.openxmlformats.org/spreadsheetml/2006/main" count="3620" uniqueCount="440">
  <si>
    <t>Dependencias</t>
  </si>
  <si>
    <t>Líder</t>
  </si>
  <si>
    <t>Entregó</t>
  </si>
  <si>
    <t>Fecha de Entrega</t>
  </si>
  <si>
    <t>Incluido en Documento Justificativo</t>
  </si>
  <si>
    <t>Componentes</t>
  </si>
  <si>
    <t>Detalle componentes</t>
  </si>
  <si>
    <t>Recursos Solicitados</t>
  </si>
  <si>
    <t>Rubro presupuestal para documento justificativo</t>
  </si>
  <si>
    <t>Clasificación del Gasto</t>
  </si>
  <si>
    <t>Código detallado</t>
  </si>
  <si>
    <t>Programático</t>
  </si>
  <si>
    <t>Observaciones</t>
  </si>
  <si>
    <r>
      <t>Presidencia -</t>
    </r>
    <r>
      <rPr>
        <sz val="9"/>
        <color rgb="FF000000"/>
        <rFont val="Tahoma"/>
        <family val="2"/>
      </rPr>
      <t xml:space="preserve"> Grupo de Género, Etnias y Democracia Inclusiva</t>
    </r>
  </si>
  <si>
    <t>Tania González</t>
  </si>
  <si>
    <t>Sí</t>
  </si>
  <si>
    <t>Operación logística desarrollo de 22 eventos en el marco de acividades propias del GIT</t>
  </si>
  <si>
    <t>A-02</t>
  </si>
  <si>
    <t>Adquisición de Bienes y Servicios</t>
  </si>
  <si>
    <t>A-02-02-02-008-003</t>
  </si>
  <si>
    <t>Información para documento justificativo, ok</t>
  </si>
  <si>
    <t>Consultoría para el desarrollo de estudios post electorales</t>
  </si>
  <si>
    <t>Consultoría para la investigación derivada del PROGRAMA INTEGRAL DE GARANTÍAS PARA MUJERES LIDERESAS Y DEFENSORAS (PIGMLD)</t>
  </si>
  <si>
    <t>Desarrollo de módulos de pedagogía virtual</t>
  </si>
  <si>
    <r>
      <rPr>
        <b/>
        <sz val="9"/>
        <color rgb="FF000000"/>
        <rFont val="Tahoma"/>
        <family val="2"/>
      </rPr>
      <t>Vicepresidencia</t>
    </r>
    <r>
      <rPr>
        <sz val="9"/>
        <color rgb="FF000000"/>
        <rFont val="Tahoma"/>
        <family val="2"/>
      </rPr>
      <t xml:space="preserve"> - Grupo de Cooperación y Relaciones Internacionales</t>
    </r>
  </si>
  <si>
    <t>Gustavo Raad</t>
  </si>
  <si>
    <t>Misión de Observación Electoral</t>
  </si>
  <si>
    <t>Logística</t>
  </si>
  <si>
    <t>Electoral</t>
  </si>
  <si>
    <t>Valor contrato Misión de Observación Electoral 2022 indexado a Inflación 2022 (13,12%), inflación 2023 (9.28%) Inflación 2024 (5.28%) y 3% de proyección 2026+ imprevistos del 10%</t>
  </si>
  <si>
    <t>Comisiones Electorales Internacionales</t>
  </si>
  <si>
    <t>Tiquetes</t>
  </si>
  <si>
    <t>A-02-02-02-006-004</t>
  </si>
  <si>
    <t>Revisar si es electoral o normal funcionamiento con Yesica</t>
  </si>
  <si>
    <t>Viáticos</t>
  </si>
  <si>
    <t>A-02-02-02-010</t>
  </si>
  <si>
    <t>Oficina de Planeación Estratégica e Innovación</t>
  </si>
  <si>
    <t>Luis Gabriel Peñaranda</t>
  </si>
  <si>
    <t>Proyecto Gestión Documental</t>
  </si>
  <si>
    <t>BPIN 202400000000097 - Fortalecimiento del sistema de gestión documental Nacional. Inscrito con un horizonte de tiempo de 2 vigencias</t>
  </si>
  <si>
    <t>C</t>
  </si>
  <si>
    <t>Inversión</t>
  </si>
  <si>
    <t>Proyecto Instituto de Estudios Electorales</t>
  </si>
  <si>
    <t>BPIN 2020011000116 - Implementacion del Instituto de Estudios Electorales del Consejo Nacional Electoral Nacional</t>
  </si>
  <si>
    <t>Está inscrito por otro valor pero se ajustará a precios cotizados en estudio de mercado 2024, aproximadamente por ese valor se trabajará a la inscripción para 2026</t>
  </si>
  <si>
    <t>Sistemas de Información Misionales</t>
  </si>
  <si>
    <t>Nuevo proyecto, se encuentra en formulación</t>
  </si>
  <si>
    <t>Seguridad Infraestructura Tecnológica del CNE</t>
  </si>
  <si>
    <t>Gestión de procesos misionales</t>
  </si>
  <si>
    <t>Valor lo entregan 21 de marzo</t>
  </si>
  <si>
    <t>Rendición de cuentas</t>
  </si>
  <si>
    <t>Valor tomado de costo logístico reportado para encuentros regionales</t>
  </si>
  <si>
    <t>Oficina de Comunicaciones Estratégicas</t>
  </si>
  <si>
    <t>Gloria Lozano</t>
  </si>
  <si>
    <t>Bolsa de Medios</t>
  </si>
  <si>
    <t>A-02-02-01-004-007</t>
  </si>
  <si>
    <t>Estatuto de Oposición</t>
  </si>
  <si>
    <t>A-03</t>
  </si>
  <si>
    <t>Adicionales - Estatuto de Oposición</t>
  </si>
  <si>
    <t>A-03-03-01-999</t>
  </si>
  <si>
    <t>Para efectos del cálculo se tomaron las dos cotizaciones más bajas de 4 recibidas</t>
  </si>
  <si>
    <t>Oficina de Tecnologías de la Información</t>
  </si>
  <si>
    <t>Victor Gómez</t>
  </si>
  <si>
    <t>Infraestructura Tecnológica</t>
  </si>
  <si>
    <t>Desarrollo, soporte y mantenimiento de Cuentas Claras</t>
  </si>
  <si>
    <t>Ajustado a indexación del 3%</t>
  </si>
  <si>
    <t>Licencias Ofimáticas, de seguridad informática, certificados de SSL,de operación área de prensa, antivirus y red</t>
  </si>
  <si>
    <t>ERP Novasoft y Banco de Proyectos</t>
  </si>
  <si>
    <t>Actualización y mejoras Página Web Institucional</t>
  </si>
  <si>
    <t>Migración del protoco IPV4 a IPV6</t>
  </si>
  <si>
    <t>Adquisición de Switch Core y Switch Capa 3</t>
  </si>
  <si>
    <t>Compra de Equipos de cómputo (desktop y portátiles) y monitores industriales</t>
  </si>
  <si>
    <t>A-02-01-01-004-005</t>
  </si>
  <si>
    <t>Implementación Sistemas de Gestión de Seguridad Informática</t>
  </si>
  <si>
    <t>Oficina Jurídica</t>
  </si>
  <si>
    <t>Plinio Alarcón</t>
  </si>
  <si>
    <t>Contingente Judicial</t>
  </si>
  <si>
    <t>Formulario aporte remitido a MHCP</t>
  </si>
  <si>
    <t>A-10-04</t>
  </si>
  <si>
    <t>Fondo de Contingencias</t>
  </si>
  <si>
    <t>A-10-04-01</t>
  </si>
  <si>
    <t>NA</t>
  </si>
  <si>
    <t>Pendiente Depuración EKOGUI, puede cambiar de acuerdo con esta tarea</t>
  </si>
  <si>
    <t>Dirección de Vigilancia e Inspección Electoral, Oficina de Vigilancia y Fortalecimiento Democrático, Oficina de Inspección</t>
  </si>
  <si>
    <t>Jose Antonio Parra, Mónica Casas, Rosalba Alvarado</t>
  </si>
  <si>
    <t>Personal Supernmerario Electoral</t>
  </si>
  <si>
    <t>Salarios</t>
  </si>
  <si>
    <t>A-01</t>
  </si>
  <si>
    <t>A-01-02-01-10</t>
  </si>
  <si>
    <t>Revocatorias y Trashumancia: 114 empleos por 6 meses​ (18 profesionales especializados 3010 05, 54 profesionales universitarios 3020 01, 36 técnicos operativos 4080 01 y 36 auxiliares administrativos 5120 04)
Supernumerarios de Apoyo: 9 por 12 meses (3 profesionales especializados 3010 05 y 6 profesionales universitarios 3020 01)
Tribuaneles especiales transitorios de paz - TETP: 124 supernumerarios por 3 meses​ (46 profesionales universitarios 3020 01, 37 técnicos operativos 4080 01 y 41 auxiliares administrativos 5120 04)
Tribunales Seccionales de Garantías y Vigilancia Electoral - TSGVE: 291 supernumerarios por 6 meses (102 profesionales universitarios 3020 01, 93 técnicos operativos 4080 01 y 96 auxiliares administrativos 5120 04), 1135 supernumerarios (técnicos operativos 4080 01) por 2 meses (para territorios), 28 supernumerarios apoyo CNE por 6 meses (16 profesionales universitarios 3020 01, 6 técnicos operativos 4080 01 y 6 auxiliares administrativos 5120 04). ​</t>
  </si>
  <si>
    <t>Contribuciones inherentes a la nómina</t>
  </si>
  <si>
    <t>A-01-02-02-10</t>
  </si>
  <si>
    <t>Remuneraciones no constitutivas de factor salarial</t>
  </si>
  <si>
    <t>A-01-02-03-10</t>
  </si>
  <si>
    <t>Cesantías definitivas</t>
  </si>
  <si>
    <t>A-07</t>
  </si>
  <si>
    <t>A-07-01</t>
  </si>
  <si>
    <t>Tribunales Seccionales de Garantías y Vigilancia Electoral</t>
  </si>
  <si>
    <t>Miembro de tribunales</t>
  </si>
  <si>
    <t>A-02-02-02-008-002</t>
  </si>
  <si>
    <t>Ok</t>
  </si>
  <si>
    <t>Hardware, Software y Puestos de Trabajo</t>
  </si>
  <si>
    <t>Víaticos</t>
  </si>
  <si>
    <t>Gastos de Viaje Terrestres y Fluviales</t>
  </si>
  <si>
    <t>Tribunales Electorales Transitorios de Paz</t>
  </si>
  <si>
    <t>Gastos de Viaje</t>
  </si>
  <si>
    <t>Atención de elecciones ordinarias de Presidencia primera y segunda vuelta</t>
  </si>
  <si>
    <t>TESTIGOS DE MESA PRINCIPALES Y REMANENTES - *Solucion Informatica y Logistica, Postulacion, acreditacion E15, capacitacion, Simulacros, Carga de estres y soporte</t>
  </si>
  <si>
    <t>Se puede desagregar? Llamar a Sebas</t>
  </si>
  <si>
    <t xml:space="preserve">INFOTESTIGOS - Solución informática y logística para información a los ciudadanos de Testigos y Auditores, </t>
  </si>
  <si>
    <t>Valores desagregados el 25 de marzo de 2025</t>
  </si>
  <si>
    <t>TESTIGOS DE ESCRUTINIO - *Servicio de apoyo tecnológico y servicios logísticos para  los escrutinios del orden auxiliar, municipal, distrital y general. TESTIGOS Postulacion, acreditacion E16</t>
  </si>
  <si>
    <t>ASISTENCIA Y REPORTE EN TIEMPO REAL - Solución tecnológica para reporte y asistencia de testigos electorales y funcionarios del CNE</t>
  </si>
  <si>
    <t>BI ANALITICA - Tableros, reportería para partidos políticos y candidatos</t>
  </si>
  <si>
    <t>OBSERVADORES Y AUDITORES - Solución informática para designación y acreditación de observadores electorales - Solución informática para designación y acreditación Auditores Electorales</t>
  </si>
  <si>
    <t>MONITOREO CNE - PMU y apoyo logístico en cada evento electoral. Diplomado certificado con una universidad en derecho electoral</t>
  </si>
  <si>
    <t>APP ASSITENCIA DE PUESTO - Solución tecnológica para reporte y asistencia de testigos Auditores y Observadores electorales</t>
  </si>
  <si>
    <t>APOYO EN PUESTOS DE VOTACION CONTROL ASISTENCIA TESTIGOS, OBSERVADORES Y AUDITORES - Servicio de apoyo tecnológico y logísticos para la validacion y assistencia en tiempo real de credenciales E15, E16, en puesto de votacion y comisiones escrutadoras respectivamente</t>
  </si>
  <si>
    <t>SEGURIDAD INFORMATICA - Aseguramiento de las plataformas</t>
  </si>
  <si>
    <t>Kit mesa ABC Funciones testigos - Servicio de proveeduría, distribución, logística y entrega cartilla ABC testigos electorales</t>
  </si>
  <si>
    <t xml:space="preserve">APOYO LOGISTICO OBSERVADORES, FUNCIONARIOS CNE Y OPERACIÓN ELECTORAL - Servicio  de apoyo  y  logístico                                                      </t>
  </si>
  <si>
    <t>COMUNICACIONES - Servicio de comunicaciones y seguridad de la red para los eventos electorales</t>
  </si>
  <si>
    <t>MESA DE AYUDA - Servicio de soporte a partidos y agrupaciones polticas para postulacion testigos</t>
  </si>
  <si>
    <t>OPERACION DE APOYO EN TERRITORIO - Servicio de apoyo logistico, soporte en capitales del pais</t>
  </si>
  <si>
    <t>CIBERSEGURIDAD Y SEGURIDAD DE LA INFORMACIÓN - Infraestructura tecnológica y de seguridad para soporte al proceso electoral y analítica de datos.</t>
  </si>
  <si>
    <t xml:space="preserve">Auditoria a los procesos electoral 2025 y 2026. </t>
  </si>
  <si>
    <t>Documentos de Investigación Académica</t>
  </si>
  <si>
    <t>Plan de Trabajo, esquema metodológico, marco teórico, documento final, publicación e impresión</t>
  </si>
  <si>
    <t>CNE en territorio - Encuentros Regionales</t>
  </si>
  <si>
    <t>Delegados Electorales</t>
  </si>
  <si>
    <t>Gastos de Representación</t>
  </si>
  <si>
    <t>Atención elecciones ordinarias Congreso de la República</t>
  </si>
  <si>
    <r>
      <t xml:space="preserve">Dirección de Gestión Corporativa, </t>
    </r>
    <r>
      <rPr>
        <sz val="9"/>
        <color rgb="FF000000"/>
        <rFont val="Tahoma"/>
        <family val="2"/>
      </rPr>
      <t>Grupo de Atención al Ciudadano y Gestión Documental, Grupo de Control Interno Disciplinario</t>
    </r>
  </si>
  <si>
    <t>Martha Margarita Salazar  - Alicia Quintero</t>
  </si>
  <si>
    <t>Planta de Personal</t>
  </si>
  <si>
    <t>Planta de Personal - Normal Funcionamiento</t>
  </si>
  <si>
    <t>A-01-01-01</t>
  </si>
  <si>
    <t>A-01-01-02</t>
  </si>
  <si>
    <t>A-01-01-03</t>
  </si>
  <si>
    <t>Incapacidades</t>
  </si>
  <si>
    <t>A-03-04-02-012-001-10</t>
  </si>
  <si>
    <t>Licencias de maternidad y paternidad</t>
  </si>
  <si>
    <t>A-03-04-02-012-002-10</t>
  </si>
  <si>
    <t>Cesantías parciales</t>
  </si>
  <si>
    <t>Personal Supernumerario</t>
  </si>
  <si>
    <t>Personal Supernumerario - Normal Funcionamiento</t>
  </si>
  <si>
    <t>A-01-02-01</t>
  </si>
  <si>
    <t>A-01-02-02</t>
  </si>
  <si>
    <t>A-01-02-03</t>
  </si>
  <si>
    <t>Seguridad y Salud en el Trabajo</t>
  </si>
  <si>
    <t>Mantenimientos, EPP, elementos ergonómics</t>
  </si>
  <si>
    <t>A-02-02-01-002-007</t>
  </si>
  <si>
    <t>Plan de Bienestar e Incentivos</t>
  </si>
  <si>
    <t>Actividades recreativas y de bienestar laboral</t>
  </si>
  <si>
    <t>A-02-02-02-009-006</t>
  </si>
  <si>
    <t>Dotación</t>
  </si>
  <si>
    <t>Calzado y vestido de labor</t>
  </si>
  <si>
    <t>A-02-02-01-002-008</t>
  </si>
  <si>
    <t>Seguros</t>
  </si>
  <si>
    <t>Empleados</t>
  </si>
  <si>
    <t>A-02-02-02-007-001</t>
  </si>
  <si>
    <t>Exámenes médicos</t>
  </si>
  <si>
    <t>Ingreso y retiro</t>
  </si>
  <si>
    <t>A-02-02-02-009-003</t>
  </si>
  <si>
    <t>Plan de Capacitaciones</t>
  </si>
  <si>
    <t>Incluye lo enviado por DGC y un diplomado y certificación que solicitó la Oficina de Control Interno</t>
  </si>
  <si>
    <t>Martha Margarita Salazar</t>
  </si>
  <si>
    <t>Papelería y Elementos de Oficina</t>
  </si>
  <si>
    <t>A-02-02-01-003-002</t>
  </si>
  <si>
    <t>Suministro de Combustible</t>
  </si>
  <si>
    <t>A-02-02-01-003-003</t>
  </si>
  <si>
    <t>Soporte EPX</t>
  </si>
  <si>
    <t>Certificados de Firmas Digitales</t>
  </si>
  <si>
    <t>Servicio Postal por medio de correo certificado</t>
  </si>
  <si>
    <t>A-02-02-02-006-008</t>
  </si>
  <si>
    <t>Servicios Públicos</t>
  </si>
  <si>
    <t>A-02-02-02-006-009</t>
  </si>
  <si>
    <t>Programa de seguros CNE</t>
  </si>
  <si>
    <t>A-02-02-02-008-005</t>
  </si>
  <si>
    <t>Arrendamiento Sede CNE</t>
  </si>
  <si>
    <t>A-02-02-02-007-002</t>
  </si>
  <si>
    <t>Impresoras y Equipos</t>
  </si>
  <si>
    <t>A-02-02-02-007-003</t>
  </si>
  <si>
    <t>Esquemas de protección altas dignidades de la Organización Electoral</t>
  </si>
  <si>
    <t>Incluye $ 1.436.235.208 de vigencias futuras aprobadas</t>
  </si>
  <si>
    <t>Administración y Custodia del Archivo</t>
  </si>
  <si>
    <t>A-02-02-02-008-004</t>
  </si>
  <si>
    <t>Servicio de Vigilancia y Seguridad Privada</t>
  </si>
  <si>
    <t>Incluye $368.983.355 de vigencias futuras aprobadas</t>
  </si>
  <si>
    <t>Servicio de Aseo y Cafetería</t>
  </si>
  <si>
    <t>Publicación en diario oficial</t>
  </si>
  <si>
    <t>A-02-02-02-008-009</t>
  </si>
  <si>
    <t>Cuota de Fiscalización y Auditaje</t>
  </si>
  <si>
    <t>A-08-10</t>
  </si>
  <si>
    <t>Cuota de fiscalización y auditaje</t>
  </si>
  <si>
    <t>A-08-04</t>
  </si>
  <si>
    <t>Fondo Nacional de Financiación de Partidos y Campañas Electorales</t>
  </si>
  <si>
    <t>Esteban Burbano</t>
  </si>
  <si>
    <t>Gastos de Funcionamiento Partidos y Movimientos Políticos</t>
  </si>
  <si>
    <t>Financiación Política Estatal</t>
  </si>
  <si>
    <t>A-03-06-01-004-10</t>
  </si>
  <si>
    <t>Funcionamiento Partido Comunes</t>
  </si>
  <si>
    <t>Reposición Gastos de Campaña (Congreso, Presidencia y Consulta Presidencial)</t>
  </si>
  <si>
    <t>Anticipos Financiación Estatal</t>
  </si>
  <si>
    <t>Total Anteproyecto 2026</t>
  </si>
  <si>
    <t>Decreto liquidación pptal 2025</t>
  </si>
  <si>
    <t>Solciitado Anteproyecto 2025</t>
  </si>
  <si>
    <t xml:space="preserve"> </t>
  </si>
  <si>
    <t>Solicitud anteproyecto 2026 sin EOP</t>
  </si>
  <si>
    <t>Etiquetas de fila</t>
  </si>
  <si>
    <t>Suma de Recursos Solicitados</t>
  </si>
  <si>
    <t>Total general</t>
  </si>
  <si>
    <r>
      <t>ANTEPROYECTO PRESUPUESTO 2025</t>
    </r>
    <r>
      <rPr>
        <sz val="10"/>
        <color rgb="FFFFFFFF"/>
        <rFont val="Arial Narrow"/>
        <family val="2"/>
      </rPr>
      <t> </t>
    </r>
  </si>
  <si>
    <t>A</t>
  </si>
  <si>
    <t>GASTOS DE FUNCIONAMIENTO</t>
  </si>
  <si>
    <r>
      <t>A-01</t>
    </r>
    <r>
      <rPr>
        <sz val="10"/>
        <color theme="0"/>
        <rFont val="AriaL"/>
        <family val="2"/>
      </rPr>
      <t> </t>
    </r>
  </si>
  <si>
    <r>
      <t>GASTOS DE PERSONAL</t>
    </r>
    <r>
      <rPr>
        <sz val="10"/>
        <color theme="0"/>
        <rFont val="AriaL"/>
        <family val="2"/>
      </rPr>
      <t> </t>
    </r>
  </si>
  <si>
    <r>
      <t>A-01-01</t>
    </r>
    <r>
      <rPr>
        <sz val="10"/>
        <rFont val="AriaL"/>
        <family val="2"/>
      </rPr>
      <t> </t>
    </r>
  </si>
  <si>
    <r>
      <t>PLANTA PERSONAL PERMANENTE</t>
    </r>
    <r>
      <rPr>
        <sz val="10"/>
        <rFont val="AriaL"/>
        <family val="2"/>
      </rPr>
      <t> </t>
    </r>
  </si>
  <si>
    <t>A-01-01-01 </t>
  </si>
  <si>
    <t>Salarios </t>
  </si>
  <si>
    <t>A-01-01-02 </t>
  </si>
  <si>
    <t>Contribuciones inherentes a la nómina </t>
  </si>
  <si>
    <t>A-01-01-03 </t>
  </si>
  <si>
    <t>Remuneración no constitutiva de factor salarial </t>
  </si>
  <si>
    <r>
      <t>A-01-02</t>
    </r>
    <r>
      <rPr>
        <sz val="10"/>
        <rFont val="AriaL"/>
        <family val="2"/>
      </rPr>
      <t> </t>
    </r>
  </si>
  <si>
    <r>
      <t>PERSONAL SUPERNUMERARIO Y PLANTA TEMPORAL</t>
    </r>
    <r>
      <rPr>
        <sz val="10"/>
        <rFont val="AriaL"/>
        <family val="2"/>
      </rPr>
      <t> </t>
    </r>
  </si>
  <si>
    <t>A-01-02-01 </t>
  </si>
  <si>
    <t>A-01-02-02 </t>
  </si>
  <si>
    <t>A-01-02-03 </t>
  </si>
  <si>
    <r>
      <t>A-02</t>
    </r>
    <r>
      <rPr>
        <sz val="10"/>
        <rFont val="AriaL"/>
        <family val="2"/>
      </rPr>
      <t> </t>
    </r>
  </si>
  <si>
    <r>
      <t>ADQUISICIÓN DE BIENES Y SERVICIOS</t>
    </r>
    <r>
      <rPr>
        <sz val="10"/>
        <rFont val="AriaL"/>
        <family val="2"/>
      </rPr>
      <t> </t>
    </r>
  </si>
  <si>
    <r>
      <t>A-03</t>
    </r>
    <r>
      <rPr>
        <sz val="10"/>
        <rFont val="AriaL"/>
        <family val="2"/>
      </rPr>
      <t> </t>
    </r>
  </si>
  <si>
    <r>
      <t>TRANSFERENCIAS CORRIENTES</t>
    </r>
    <r>
      <rPr>
        <sz val="10"/>
        <rFont val="AriaL"/>
        <family val="2"/>
      </rPr>
      <t> </t>
    </r>
  </si>
  <si>
    <t>Otras trasnsferencias - Distribución previo concepto DGPPN</t>
  </si>
  <si>
    <t>A-03-04-02-012 </t>
  </si>
  <si>
    <t>Incapacidades y Licencias de Maternidad y Paternidad </t>
  </si>
  <si>
    <t>A-03-06 </t>
  </si>
  <si>
    <t>Financiación política estatal</t>
  </si>
  <si>
    <r>
      <t>A-07</t>
    </r>
    <r>
      <rPr>
        <sz val="10"/>
        <rFont val="AriaL"/>
        <family val="2"/>
      </rPr>
      <t> </t>
    </r>
  </si>
  <si>
    <r>
      <t>DISMINUCIÓN DEL PASIVO</t>
    </r>
    <r>
      <rPr>
        <sz val="10"/>
        <rFont val="AriaL"/>
        <family val="2"/>
      </rPr>
      <t> </t>
    </r>
  </si>
  <si>
    <t>A-07-01 </t>
  </si>
  <si>
    <t>Cesantías </t>
  </si>
  <si>
    <t>CUOTA DE FISCALIZACIÓN Y AUDITAJE</t>
  </si>
  <si>
    <r>
      <t>A-10-04</t>
    </r>
    <r>
      <rPr>
        <sz val="10"/>
        <color rgb="FF000000"/>
        <rFont val="AriaL"/>
        <family val="2"/>
      </rPr>
      <t> </t>
    </r>
  </si>
  <si>
    <r>
      <t>FONDO DE CONTINGENCIA</t>
    </r>
    <r>
      <rPr>
        <sz val="10"/>
        <color rgb="FF000000"/>
        <rFont val="AriaL"/>
        <family val="2"/>
      </rPr>
      <t> </t>
    </r>
  </si>
  <si>
    <t>A-10-04-01 </t>
  </si>
  <si>
    <t>Aporte a Fondo de Contingencia </t>
  </si>
  <si>
    <t>INVERSIÓN</t>
  </si>
  <si>
    <t>RESUMEN ANTEPROYECTO DE PRESUPUESTO 2026</t>
  </si>
  <si>
    <t>CONSEJO NACIONAL ELECTORAL</t>
  </si>
  <si>
    <t>Tipo de gasto</t>
  </si>
  <si>
    <t>Solicitado</t>
  </si>
  <si>
    <t>Peso Porcentual</t>
  </si>
  <si>
    <t>Gastos de Personal</t>
  </si>
  <si>
    <r>
      <t xml:space="preserve">Adquisición de Bienes y Servicios </t>
    </r>
    <r>
      <rPr>
        <sz val="6"/>
        <color theme="1"/>
        <rFont val="Tahoma"/>
        <family val="2"/>
      </rPr>
      <t>(incluye cuota de auditaje A-08)</t>
    </r>
  </si>
  <si>
    <t>Misionales - Operacionales</t>
  </si>
  <si>
    <t>Personal Supernumerario - Electoral</t>
  </si>
  <si>
    <t>Total</t>
  </si>
  <si>
    <t>Componentes Electorales</t>
  </si>
  <si>
    <t>Auditoría procesos electorales</t>
  </si>
  <si>
    <t>Personal Supernumerario de apoyo DIV</t>
  </si>
  <si>
    <t>Investigaciones por inscripciones irregulares de cédulas y revocatorias de inscripción de candidatos</t>
  </si>
  <si>
    <t>Personal Supernumerario - Tribunales Electorales Transitorios de Paz</t>
  </si>
  <si>
    <t>Personal Supernumerario - Tribunales Seccionales de Garantías y Vigilancia Electoral</t>
  </si>
  <si>
    <t xml:space="preserve">Adquisición de bienes y servicios </t>
  </si>
  <si>
    <t>Fortalecimiento institucional</t>
  </si>
  <si>
    <t>Operación</t>
  </si>
  <si>
    <t>Gestión TI</t>
  </si>
  <si>
    <t>Logística Eventos</t>
  </si>
  <si>
    <t>Tiquetes y Viáticos</t>
  </si>
  <si>
    <t>Arquitectura Empresarial</t>
  </si>
  <si>
    <t>Cuota de auditaje</t>
  </si>
  <si>
    <t>TRIBUNALES SECCIONALES DE GARANTÍASY VIGILANCIA ELECTORAL (6 meses)</t>
  </si>
  <si>
    <t>TSGVE (6 meses)</t>
  </si>
  <si>
    <t>Territorio (50 días)</t>
  </si>
  <si>
    <t>CNE (6 meses)</t>
  </si>
  <si>
    <t>Cantidad</t>
  </si>
  <si>
    <t>Nómina</t>
  </si>
  <si>
    <t>Liquidación</t>
  </si>
  <si>
    <t>Total 2025</t>
  </si>
  <si>
    <t>Devengo</t>
  </si>
  <si>
    <t>Parafiscales</t>
  </si>
  <si>
    <t>Profesional 3020-01</t>
  </si>
  <si>
    <t>Técnico Operativo 4080-01</t>
  </si>
  <si>
    <t>Auxiliar Administrativo 5120-04</t>
  </si>
  <si>
    <t>Miembros Tribunales</t>
  </si>
  <si>
    <t>Honorario Mensual</t>
  </si>
  <si>
    <t>Valor total mensual miembros</t>
  </si>
  <si>
    <t>Valor por 6 meses</t>
  </si>
  <si>
    <t>Total Personal TSGVE</t>
  </si>
  <si>
    <t>HARDWARE Y SOFTWARE</t>
  </si>
  <si>
    <t>COSTO UNITARIO</t>
  </si>
  <si>
    <t>COSTO TOTAL</t>
  </si>
  <si>
    <t>ARRENDAMIENTO DE EQUIPO **</t>
  </si>
  <si>
    <t>ENERGY STAR  (NO APLICA CUANDO EL SISTEMA OPERATIVO REQUERIDO ES LINUX) O CHINA CERTIFICATE FOR ENERGY CONSERVATION PRODUCT O ECODESIGN AND ENERGY LABELLING– UN ÚNICO PAGO POR ESTE CONCEPTO **</t>
  </si>
  <si>
    <t>LICENCIA OFIMÁTICA **</t>
  </si>
  <si>
    <t>ANTIVIRUS MCAFEE</t>
  </si>
  <si>
    <t xml:space="preserve">CONEXIÓN </t>
  </si>
  <si>
    <t>INSTALACIÓN, CONFIGURACIÓN *</t>
  </si>
  <si>
    <t>CUENTA DE CORREO</t>
  </si>
  <si>
    <t>SOPORTE TÉCNICO EN SITIO PARA 10 EQUIPOS PERMANENTE $2.270.000 **, ***</t>
  </si>
  <si>
    <t xml:space="preserve">TOTAL X FUNCIONARIO </t>
  </si>
  <si>
    <t>OK</t>
  </si>
  <si>
    <t>PUESTOS DE TRABAJO</t>
  </si>
  <si>
    <t>TOTAL (INDEXADO)</t>
  </si>
  <si>
    <t>Valor m2</t>
  </si>
  <si>
    <t>m2 por funcionario</t>
  </si>
  <si>
    <t>Valor por funcionario</t>
  </si>
  <si>
    <t>Se calcula para todos los funcionarios y miembros con excepción del personal asignado a territorio correspondiente a 1135 técnicos operativos</t>
  </si>
  <si>
    <t>VIÁTICOS, TIQUETES y GASTOS DE VIAJE (indexado al 3%)</t>
  </si>
  <si>
    <t>Viáticos*</t>
  </si>
  <si>
    <t>Valor viáticos diarios</t>
  </si>
  <si>
    <t>Días</t>
  </si>
  <si>
    <t>Total Viáticos TSGVE</t>
  </si>
  <si>
    <t>Miembros</t>
  </si>
  <si>
    <t>Total Viáticos</t>
  </si>
  <si>
    <t>Tiquetes**</t>
  </si>
  <si>
    <t>Valor por trayecto estimado 2025</t>
  </si>
  <si>
    <t>Valor Ida y Vuelta</t>
  </si>
  <si>
    <t>Cantidad de Miembros que se desplazan</t>
  </si>
  <si>
    <t>Valor Total</t>
  </si>
  <si>
    <t>Gastos de Viaje Terrestres o Fluviales***</t>
  </si>
  <si>
    <t>Valor por trayecto estimado 2026</t>
  </si>
  <si>
    <t>Total funcionarios</t>
  </si>
  <si>
    <t>VALOR TOTAL</t>
  </si>
  <si>
    <t xml:space="preserve">*Se calculan viáticos para los miembros de tribunales y el personal adscrito a los mismos. Se toma como base los valores definidos en el Decreto 908 de 2023, se aumenta en 10,88% para 2024 en línea con el aumento salarial de la vigencia, 5,2% para 2025 ajustado a IPC de 2024 y 3% para 2026. </t>
  </si>
  <si>
    <t>**Se indexan tiquetes al 3%</t>
  </si>
  <si>
    <t>***Se estima una cantidad de desplazamientos terrestres y/o fluviales de 6 por funcionario</t>
  </si>
  <si>
    <t>TRIBUNALES ELECTORALES TRANSITORIOS DE PAZ (3 meses)</t>
  </si>
  <si>
    <t>TETP</t>
  </si>
  <si>
    <t>APOYO TETP</t>
  </si>
  <si>
    <t>TOTAL</t>
  </si>
  <si>
    <t>CANTIDAD</t>
  </si>
  <si>
    <t>Total 2024</t>
  </si>
  <si>
    <t>Valor por 3 meses</t>
  </si>
  <si>
    <t>Total Personal TETP</t>
  </si>
  <si>
    <t>Se calcula para todos los funcionarios y miembros.</t>
  </si>
  <si>
    <t>Total Viáticos TETP</t>
  </si>
  <si>
    <t>Gastos de Viaje Terrestres o Fluviales</t>
  </si>
  <si>
    <t>Valor por trayecto</t>
  </si>
  <si>
    <t>***Se estima una cantidad de desplazamientos terrestres y/o fluviales de 3 por funcionario</t>
  </si>
  <si>
    <t>REVOCATORIAS Y TRASHUMANCIA</t>
  </si>
  <si>
    <t>REVOCATORIAS</t>
  </si>
  <si>
    <t>TRASHUMANCIA</t>
  </si>
  <si>
    <t>Profesional 3010-05</t>
  </si>
  <si>
    <t>PERSONAL SUPERNUMERARIO DE APOYO DIV</t>
  </si>
  <si>
    <t>Apoyo DIV</t>
  </si>
  <si>
    <t>DELEGADOS ELECTORALES</t>
  </si>
  <si>
    <t>Gastos de representación</t>
  </si>
  <si>
    <t>Valor total mensual delegados</t>
  </si>
  <si>
    <t>Valor total Delegados por 36 días</t>
  </si>
  <si>
    <t>VIÁTICOS, TIQUETES y GASTOS DE VIAJE</t>
  </si>
  <si>
    <t>Total Viáticos Delegados</t>
  </si>
  <si>
    <t>Delegados</t>
  </si>
  <si>
    <t>PERSONAL SUPERNUMERARIO TOTAL</t>
  </si>
  <si>
    <t>VALOR TOTAL 2024</t>
  </si>
  <si>
    <t>VALOR TOTAL 2025 (INDEXACIÓN 5,2%)</t>
  </si>
  <si>
    <t>Tipo de oficina</t>
  </si>
  <si>
    <t>Misional</t>
  </si>
  <si>
    <t>Row Labels</t>
  </si>
  <si>
    <t>Count of Cargo</t>
  </si>
  <si>
    <t xml:space="preserve">3010 05 </t>
  </si>
  <si>
    <t>DESPACHO ALTUS</t>
  </si>
  <si>
    <t>DESPACHO CAMPO</t>
  </si>
  <si>
    <t>DESPACHO LORDUY</t>
  </si>
  <si>
    <t>DESPACHO ORTIZ</t>
  </si>
  <si>
    <t>DESPACHO PRADA</t>
  </si>
  <si>
    <t xml:space="preserve">3020 01 </t>
  </si>
  <si>
    <t>DESPACHO GESTANTE</t>
  </si>
  <si>
    <t>DESPACHO MARQUEZ</t>
  </si>
  <si>
    <t>DESPACHO MARTINEZ</t>
  </si>
  <si>
    <t>DESPACHO PRESIDENCIA</t>
  </si>
  <si>
    <t xml:space="preserve">3020 02 </t>
  </si>
  <si>
    <t xml:space="preserve">3020 03 </t>
  </si>
  <si>
    <t xml:space="preserve">4080 01 </t>
  </si>
  <si>
    <t>DESPACHO CRUZ</t>
  </si>
  <si>
    <t xml:space="preserve">4080 04 </t>
  </si>
  <si>
    <t xml:space="preserve">5040 09 </t>
  </si>
  <si>
    <t xml:space="preserve">5120 04 </t>
  </si>
  <si>
    <t xml:space="preserve">5140 06 </t>
  </si>
  <si>
    <t>Grand Total</t>
  </si>
  <si>
    <t>Personal supernumerario</t>
  </si>
  <si>
    <t>Denominación</t>
  </si>
  <si>
    <t>Código</t>
  </si>
  <si>
    <t>Grado</t>
  </si>
  <si>
    <t>Dependencia</t>
  </si>
  <si>
    <t>Tipo de nombramiento</t>
  </si>
  <si>
    <t>Cargo</t>
  </si>
  <si>
    <t>Asesor</t>
  </si>
  <si>
    <t>04</t>
  </si>
  <si>
    <t>Presidencia</t>
  </si>
  <si>
    <t>Libre nombramiento y remoción</t>
  </si>
  <si>
    <t>Profesional Especializado</t>
  </si>
  <si>
    <t>Secretaría Técnica de Sala</t>
  </si>
  <si>
    <t>DIRECCION DE GESTION CORPORATIVA</t>
  </si>
  <si>
    <t>Apoyo</t>
  </si>
  <si>
    <t>05</t>
  </si>
  <si>
    <t>Provisionalidad</t>
  </si>
  <si>
    <t>Profesional Universitario</t>
  </si>
  <si>
    <t>01</t>
  </si>
  <si>
    <t>OFICINA JURIDICA</t>
  </si>
  <si>
    <t>Técnico Operativo</t>
  </si>
  <si>
    <t>COOPERACION Y RELACIONES INTERNACIONALES</t>
  </si>
  <si>
    <t>OFICINA DE COMUNICACIONES ESTRATEGICAS</t>
  </si>
  <si>
    <t>Secretario Ejecutivo</t>
  </si>
  <si>
    <t>09</t>
  </si>
  <si>
    <t>Vicepresidencia</t>
  </si>
  <si>
    <t>Auxiliar Administrativo</t>
  </si>
  <si>
    <t>07</t>
  </si>
  <si>
    <t>Despachos</t>
  </si>
  <si>
    <t>03</t>
  </si>
  <si>
    <t>DIRECCION DE VIGILANCIA E INSPECCION ELECTORAL</t>
  </si>
  <si>
    <t xml:space="preserve">OFICINA DE GENERO </t>
  </si>
  <si>
    <t>Conductor Mecánico</t>
  </si>
  <si>
    <t>06</t>
  </si>
  <si>
    <t xml:space="preserve">OFICINA DE TECNOLOGÍA DE LA INFORMACIÓN </t>
  </si>
  <si>
    <t>OFICINA DE PLANEACION ESTRATEGICA E INNOVACION</t>
  </si>
  <si>
    <t>Director General</t>
  </si>
  <si>
    <t>0110</t>
  </si>
  <si>
    <t>Dirección de Inspección y Vigilancia</t>
  </si>
  <si>
    <t>Dirección de Gestión Corporativa</t>
  </si>
  <si>
    <t>Jefe de Oficina</t>
  </si>
  <si>
    <t>0120</t>
  </si>
  <si>
    <t>Oficina de Control Interno</t>
  </si>
  <si>
    <t>DESPACHO QUIROZ</t>
  </si>
  <si>
    <t>Oficina de Vigilancia y Fortalecimiento Democrático</t>
  </si>
  <si>
    <t>Oficina de Inspección</t>
  </si>
  <si>
    <t>FONDO NACIONAL DE FINANCIACION</t>
  </si>
  <si>
    <t>OFICINA DE VIGILANCIA Y FORTALECIMIENTO DEMOCRATICO</t>
  </si>
  <si>
    <t>SECRETARIA TECNICA DE SALA</t>
  </si>
  <si>
    <t>02</t>
  </si>
  <si>
    <t>OFICINA DE INSPECCION</t>
  </si>
  <si>
    <t>Secretario</t>
  </si>
  <si>
    <t>Auxiliar de Servicios Generales</t>
  </si>
  <si>
    <t>DESPACHO VELASQUEZ</t>
  </si>
  <si>
    <t>OFICINA DE CONTROL INTERNO</t>
  </si>
  <si>
    <t xml:space="preserve">5120 05 </t>
  </si>
  <si>
    <t xml:space="preserve">5120 07 </t>
  </si>
  <si>
    <t>Sum of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</si>
</sst>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164" formatCode="&quot;$&quot;\ #,##0;[Red]\-&quot;$&quot;\ #,##0"/>
    <numFmt numFmtId="165" formatCode="_-&quot;$&quot;\ * #,##0.00_-;\-&quot;$&quot;\ * #,##0.00_-;_-&quot;$&quot;\ * &quot;-&quot;??_-;_-@_-"/>
    <numFmt numFmtId="166" formatCode="&quot;$&quot;#,##0;[Red]\-&quot;$&quot;#,##0"/>
    <numFmt numFmtId="167" formatCode="_-&quot;$&quot;* #,##0_-;\-&quot;$&quot;* #,##0_-;_-&quot;$&quot;* &quot;-&quot;_-;_-@_-"/>
    <numFmt numFmtId="168" formatCode="_([$$-409]* #,##0_);_([$$-409]* \(#,##0\);_([$$-409]* &quot;-&quot;??_);_(@_)"/>
    <numFmt numFmtId="169" formatCode="0.00000"/>
    <numFmt numFmtId="170" formatCode="_-&quot;$&quot;\ * #,##0_-;\-&quot;$&quot;\ * #,##0_-;_-&quot;$&quot;\ * &quot;-&quot;??_-;_-@_-"/>
    <numFmt numFmtId="171" formatCode="0.0%"/>
  </numFmts>
  <fonts count="28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sz val="9"/>
      <name val="Tahoma"/>
      <family val="2"/>
    </font>
    <font>
      <sz val="11"/>
      <color theme="1"/>
      <name val="Calibri"/>
      <family val="2"/>
      <scheme val="minor"/>
    </font>
    <font>
      <b/>
      <sz val="14"/>
      <color theme="0"/>
      <name val="Tahoma"/>
      <family val="2"/>
    </font>
    <font>
      <sz val="9"/>
      <color theme="0"/>
      <name val="Tahoma"/>
      <family val="2"/>
    </font>
    <font>
      <sz val="11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FFFF"/>
      <name val="TahomA"/>
      <family val="2"/>
    </font>
    <font>
      <i/>
      <sz val="8.5"/>
      <color theme="1"/>
      <name val="Tahoma"/>
      <family val="2"/>
    </font>
    <font>
      <b/>
      <sz val="14"/>
      <color theme="1"/>
      <name val="TahomA"/>
      <family val="2"/>
    </font>
    <font>
      <b/>
      <sz val="10"/>
      <color rgb="FFFFFFFF"/>
      <name val="Arial Narrow"/>
      <family val="2"/>
    </font>
    <font>
      <sz val="10"/>
      <color rgb="FFFFFFFF"/>
      <name val="Arial Narrow"/>
      <family val="2"/>
    </font>
    <font>
      <b/>
      <sz val="10"/>
      <color rgb="FFFFFFFF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  <font>
      <sz val="6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rgb="FF2E8B57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167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1" fillId="0" borderId="0"/>
  </cellStyleXfs>
  <cellXfs count="2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5" fontId="5" fillId="0" borderId="1" xfId="0" applyNumberFormat="1" applyFont="1" applyBorder="1" applyAlignment="1">
      <alignment vertical="center" wrapText="1"/>
    </xf>
    <xf numFmtId="168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15" fontId="5" fillId="0" borderId="1" xfId="0" applyNumberFormat="1" applyFont="1" applyBorder="1" applyAlignment="1">
      <alignment vertical="center"/>
    </xf>
    <xf numFmtId="168" fontId="5" fillId="0" borderId="1" xfId="0" applyNumberFormat="1" applyFont="1" applyBorder="1" applyAlignment="1">
      <alignment horizontal="center" vertical="center"/>
    </xf>
    <xf numFmtId="168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8" fontId="1" fillId="0" borderId="0" xfId="0" applyNumberFormat="1" applyFont="1"/>
    <xf numFmtId="0" fontId="5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8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5" fontId="7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/>
    <xf numFmtId="170" fontId="2" fillId="2" borderId="1" xfId="2" applyNumberFormat="1" applyFont="1" applyFill="1" applyBorder="1"/>
    <xf numFmtId="0" fontId="10" fillId="2" borderId="8" xfId="0" applyFont="1" applyFill="1" applyBorder="1"/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/>
    <xf numFmtId="170" fontId="2" fillId="2" borderId="4" xfId="2" applyNumberFormat="1" applyFont="1" applyFill="1" applyBorder="1"/>
    <xf numFmtId="0" fontId="2" fillId="2" borderId="3" xfId="0" applyFont="1" applyFill="1" applyBorder="1" applyAlignment="1">
      <alignment horizontal="center"/>
    </xf>
    <xf numFmtId="167" fontId="0" fillId="0" borderId="11" xfId="0" applyNumberFormat="1" applyBorder="1"/>
    <xf numFmtId="167" fontId="0" fillId="0" borderId="16" xfId="0" applyNumberFormat="1" applyBorder="1"/>
    <xf numFmtId="0" fontId="2" fillId="2" borderId="1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64" fontId="0" fillId="0" borderId="0" xfId="0" applyNumberFormat="1"/>
    <xf numFmtId="170" fontId="0" fillId="0" borderId="0" xfId="0" applyNumberFormat="1"/>
    <xf numFmtId="167" fontId="5" fillId="0" borderId="0" xfId="1" applyFont="1" applyFill="1" applyBorder="1"/>
    <xf numFmtId="0" fontId="2" fillId="2" borderId="17" xfId="0" applyFont="1" applyFill="1" applyBorder="1" applyAlignment="1">
      <alignment horizontal="center" wrapText="1"/>
    </xf>
    <xf numFmtId="0" fontId="2" fillId="2" borderId="5" xfId="0" applyFont="1" applyFill="1" applyBorder="1"/>
    <xf numFmtId="167" fontId="2" fillId="2" borderId="5" xfId="1" applyFont="1" applyFill="1" applyBorder="1"/>
    <xf numFmtId="0" fontId="5" fillId="0" borderId="0" xfId="0" applyFont="1"/>
    <xf numFmtId="0" fontId="10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7" fontId="2" fillId="2" borderId="1" xfId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170" fontId="2" fillId="2" borderId="1" xfId="0" applyNumberFormat="1" applyFont="1" applyFill="1" applyBorder="1" applyAlignment="1">
      <alignment vertical="center"/>
    </xf>
    <xf numFmtId="170" fontId="5" fillId="0" borderId="0" xfId="0" applyNumberFormat="1" applyFont="1"/>
    <xf numFmtId="167" fontId="5" fillId="0" borderId="11" xfId="1" applyFont="1" applyFill="1" applyBorder="1" applyAlignment="1">
      <alignment vertical="center"/>
    </xf>
    <xf numFmtId="167" fontId="5" fillId="0" borderId="7" xfId="1" applyFont="1" applyFill="1" applyBorder="1" applyAlignment="1">
      <alignment vertical="center"/>
    </xf>
    <xf numFmtId="167" fontId="5" fillId="0" borderId="16" xfId="1" applyFont="1" applyFill="1" applyBorder="1" applyAlignment="1">
      <alignment vertical="center"/>
    </xf>
    <xf numFmtId="0" fontId="2" fillId="2" borderId="8" xfId="0" applyFont="1" applyFill="1" applyBorder="1"/>
    <xf numFmtId="167" fontId="5" fillId="0" borderId="1" xfId="1" applyFont="1" applyFill="1" applyBorder="1" applyAlignment="1">
      <alignment vertical="center"/>
    </xf>
    <xf numFmtId="167" fontId="2" fillId="2" borderId="1" xfId="1" applyFont="1" applyFill="1" applyBorder="1" applyAlignment="1">
      <alignment vertical="center"/>
    </xf>
    <xf numFmtId="166" fontId="11" fillId="0" borderId="12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67" fontId="0" fillId="0" borderId="0" xfId="0" applyNumberFormat="1"/>
    <xf numFmtId="168" fontId="2" fillId="2" borderId="2" xfId="0" applyNumberFormat="1" applyFont="1" applyFill="1" applyBorder="1"/>
    <xf numFmtId="168" fontId="4" fillId="0" borderId="1" xfId="0" applyNumberFormat="1" applyFont="1" applyBorder="1" applyAlignment="1">
      <alignment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wrapText="1"/>
    </xf>
    <xf numFmtId="167" fontId="2" fillId="2" borderId="4" xfId="1" applyFont="1" applyFill="1" applyBorder="1"/>
    <xf numFmtId="171" fontId="0" fillId="0" borderId="0" xfId="3" applyNumberFormat="1" applyFont="1"/>
    <xf numFmtId="0" fontId="0" fillId="0" borderId="0" xfId="0" applyAlignment="1">
      <alignment horizontal="left" indent="1"/>
    </xf>
    <xf numFmtId="10" fontId="12" fillId="0" borderId="0" xfId="3" applyNumberFormat="1" applyFont="1"/>
    <xf numFmtId="0" fontId="6" fillId="0" borderId="0" xfId="0" applyFont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/>
    <xf numFmtId="0" fontId="5" fillId="0" borderId="5" xfId="0" applyFont="1" applyBorder="1"/>
    <xf numFmtId="0" fontId="5" fillId="0" borderId="10" xfId="0" applyFont="1" applyBorder="1"/>
    <xf numFmtId="0" fontId="5" fillId="0" borderId="16" xfId="0" applyFont="1" applyBorder="1"/>
    <xf numFmtId="0" fontId="13" fillId="5" borderId="3" xfId="0" applyFont="1" applyFill="1" applyBorder="1" applyAlignment="1">
      <alignment horizontal="center" vertical="top" wrapText="1" readingOrder="1"/>
    </xf>
    <xf numFmtId="0" fontId="5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7" fillId="0" borderId="6" xfId="4" applyFont="1" applyBorder="1" applyAlignment="1">
      <alignment vertical="top"/>
    </xf>
    <xf numFmtId="0" fontId="7" fillId="0" borderId="6" xfId="0" applyFont="1" applyBorder="1" applyAlignment="1">
      <alignment horizontal="left" vertical="top"/>
    </xf>
    <xf numFmtId="0" fontId="7" fillId="0" borderId="6" xfId="0" applyFont="1" applyBorder="1" applyAlignment="1">
      <alignment horizontal="left"/>
    </xf>
    <xf numFmtId="0" fontId="4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/>
    </xf>
    <xf numFmtId="49" fontId="5" fillId="0" borderId="10" xfId="0" applyNumberFormat="1" applyFont="1" applyBorder="1" applyAlignment="1">
      <alignment horizontal="left" vertical="top" wrapText="1" readingOrder="1"/>
    </xf>
    <xf numFmtId="0" fontId="5" fillId="0" borderId="10" xfId="0" applyFont="1" applyBorder="1" applyAlignment="1">
      <alignment vertical="top"/>
    </xf>
    <xf numFmtId="0" fontId="5" fillId="0" borderId="16" xfId="0" applyFont="1" applyBorder="1" applyAlignment="1">
      <alignment vertical="top"/>
    </xf>
    <xf numFmtId="0" fontId="2" fillId="2" borderId="0" xfId="0" applyFont="1" applyFill="1"/>
    <xf numFmtId="0" fontId="5" fillId="0" borderId="14" xfId="0" applyFont="1" applyBorder="1"/>
    <xf numFmtId="167" fontId="5" fillId="0" borderId="15" xfId="1" applyFont="1" applyBorder="1"/>
    <xf numFmtId="0" fontId="5" fillId="0" borderId="15" xfId="0" applyFont="1" applyBorder="1"/>
    <xf numFmtId="167" fontId="5" fillId="0" borderId="11" xfId="1" applyFont="1" applyBorder="1"/>
    <xf numFmtId="167" fontId="5" fillId="0" borderId="7" xfId="1" applyFont="1" applyBorder="1"/>
    <xf numFmtId="167" fontId="5" fillId="0" borderId="0" xfId="1" applyFont="1" applyBorder="1"/>
    <xf numFmtId="164" fontId="5" fillId="0" borderId="0" xfId="1" applyNumberFormat="1" applyFont="1" applyBorder="1"/>
    <xf numFmtId="167" fontId="5" fillId="0" borderId="10" xfId="1" applyFont="1" applyBorder="1"/>
    <xf numFmtId="167" fontId="5" fillId="0" borderId="16" xfId="1" applyFont="1" applyBorder="1"/>
    <xf numFmtId="0" fontId="5" fillId="0" borderId="1" xfId="0" applyFont="1" applyBorder="1"/>
    <xf numFmtId="167" fontId="5" fillId="0" borderId="1" xfId="1" applyFont="1" applyBorder="1"/>
    <xf numFmtId="0" fontId="5" fillId="0" borderId="9" xfId="0" applyFont="1" applyBorder="1"/>
    <xf numFmtId="167" fontId="4" fillId="0" borderId="1" xfId="1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167" fontId="4" fillId="0" borderId="0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7" fontId="4" fillId="0" borderId="1" xfId="1" applyFont="1" applyBorder="1" applyAlignment="1">
      <alignment horizontal="center" vertical="center"/>
    </xf>
    <xf numFmtId="167" fontId="4" fillId="0" borderId="1" xfId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right"/>
    </xf>
    <xf numFmtId="0" fontId="4" fillId="0" borderId="15" xfId="0" applyFont="1" applyBorder="1" applyAlignment="1">
      <alignment vertical="center"/>
    </xf>
    <xf numFmtId="0" fontId="5" fillId="0" borderId="1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4" fillId="0" borderId="10" xfId="0" applyFont="1" applyBorder="1" applyAlignment="1">
      <alignment vertical="center"/>
    </xf>
    <xf numFmtId="0" fontId="5" fillId="0" borderId="11" xfId="0" applyFont="1" applyBorder="1"/>
    <xf numFmtId="0" fontId="5" fillId="0" borderId="8" xfId="0" applyFont="1" applyBorder="1" applyAlignment="1">
      <alignment horizontal="right"/>
    </xf>
    <xf numFmtId="0" fontId="4" fillId="0" borderId="8" xfId="0" applyFont="1" applyBorder="1" applyAlignment="1">
      <alignment vertical="center"/>
    </xf>
    <xf numFmtId="169" fontId="5" fillId="0" borderId="0" xfId="0" applyNumberFormat="1" applyFo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67" fontId="5" fillId="0" borderId="0" xfId="0" applyNumberFormat="1" applyFont="1"/>
    <xf numFmtId="167" fontId="5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center"/>
    </xf>
    <xf numFmtId="167" fontId="2" fillId="2" borderId="0" xfId="0" applyNumberFormat="1" applyFont="1" applyFill="1"/>
    <xf numFmtId="167" fontId="2" fillId="2" borderId="0" xfId="0" applyNumberFormat="1" applyFont="1" applyFill="1" applyAlignment="1">
      <alignment horizontal="right"/>
    </xf>
    <xf numFmtId="167" fontId="5" fillId="0" borderId="0" xfId="0" applyNumberFormat="1" applyFont="1" applyAlignment="1">
      <alignment vertical="center"/>
    </xf>
    <xf numFmtId="167" fontId="2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left" wrapText="1"/>
    </xf>
    <xf numFmtId="167" fontId="6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 wrapText="1"/>
    </xf>
    <xf numFmtId="167" fontId="14" fillId="0" borderId="0" xfId="0" applyNumberFormat="1" applyFont="1" applyAlignment="1">
      <alignment vertical="center"/>
    </xf>
    <xf numFmtId="9" fontId="2" fillId="2" borderId="0" xfId="3" applyFont="1" applyFill="1" applyBorder="1" applyAlignment="1">
      <alignment horizontal="right"/>
    </xf>
    <xf numFmtId="10" fontId="6" fillId="0" borderId="0" xfId="3" applyNumberFormat="1" applyFont="1" applyBorder="1" applyAlignment="1">
      <alignment vertical="center"/>
    </xf>
    <xf numFmtId="10" fontId="14" fillId="0" borderId="0" xfId="3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7" fontId="14" fillId="0" borderId="0" xfId="0" applyNumberFormat="1" applyFont="1"/>
    <xf numFmtId="167" fontId="14" fillId="0" borderId="0" xfId="0" applyNumberFormat="1" applyFont="1" applyAlignment="1">
      <alignment horizontal="right" vertical="center"/>
    </xf>
    <xf numFmtId="10" fontId="14" fillId="0" borderId="0" xfId="0" applyNumberFormat="1" applyFont="1"/>
    <xf numFmtId="167" fontId="6" fillId="0" borderId="0" xfId="0" applyNumberFormat="1" applyFont="1" applyAlignment="1">
      <alignment horizontal="right" vertical="center"/>
    </xf>
    <xf numFmtId="10" fontId="6" fillId="0" borderId="0" xfId="0" applyNumberFormat="1" applyFont="1"/>
    <xf numFmtId="167" fontId="6" fillId="0" borderId="0" xfId="0" applyNumberFormat="1" applyFont="1"/>
    <xf numFmtId="0" fontId="5" fillId="0" borderId="0" xfId="0" applyFont="1" applyAlignment="1">
      <alignment horizontal="right"/>
    </xf>
    <xf numFmtId="0" fontId="2" fillId="2" borderId="15" xfId="0" applyFont="1" applyFill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0" fillId="0" borderId="0" xfId="0" applyAlignment="1">
      <alignment horizontal="right"/>
    </xf>
    <xf numFmtId="0" fontId="5" fillId="0" borderId="10" xfId="0" quotePrefix="1" applyFont="1" applyBorder="1" applyAlignment="1">
      <alignment horizontal="right"/>
    </xf>
    <xf numFmtId="0" fontId="5" fillId="0" borderId="0" xfId="0" quotePrefix="1" applyFont="1"/>
    <xf numFmtId="49" fontId="5" fillId="0" borderId="0" xfId="0" applyNumberFormat="1" applyFont="1" applyAlignment="1">
      <alignment horizontal="left" vertical="top" wrapText="1" readingOrder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horizontal="left" vertical="center" wrapText="1" readingOrder="1"/>
    </xf>
    <xf numFmtId="0" fontId="5" fillId="0" borderId="0" xfId="0" applyFont="1" applyAlignment="1">
      <alignment horizontal="left" vertical="center" wrapText="1"/>
    </xf>
    <xf numFmtId="168" fontId="0" fillId="0" borderId="0" xfId="0" applyNumberFormat="1"/>
    <xf numFmtId="0" fontId="15" fillId="0" borderId="0" xfId="0" applyFont="1"/>
    <xf numFmtId="0" fontId="16" fillId="0" borderId="0" xfId="0" applyFont="1"/>
    <xf numFmtId="0" fontId="18" fillId="6" borderId="0" xfId="0" applyFont="1" applyFill="1"/>
    <xf numFmtId="167" fontId="18" fillId="6" borderId="0" xfId="0" applyNumberFormat="1" applyFont="1" applyFill="1"/>
    <xf numFmtId="0" fontId="18" fillId="6" borderId="0" xfId="0" applyFont="1" applyFill="1" applyAlignment="1">
      <alignment vertical="center" wrapText="1"/>
    </xf>
    <xf numFmtId="0" fontId="19" fillId="7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5" fillId="7" borderId="1" xfId="0" applyFont="1" applyFill="1" applyBorder="1" applyAlignment="1">
      <alignment vertical="center" wrapText="1"/>
    </xf>
    <xf numFmtId="0" fontId="26" fillId="6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vertical="center"/>
    </xf>
    <xf numFmtId="167" fontId="19" fillId="7" borderId="1" xfId="1" applyFont="1" applyFill="1" applyBorder="1" applyAlignment="1">
      <alignment vertical="center"/>
    </xf>
    <xf numFmtId="0" fontId="22" fillId="0" borderId="1" xfId="0" applyFont="1" applyBorder="1" applyAlignment="1">
      <alignment vertical="center"/>
    </xf>
    <xf numFmtId="167" fontId="23" fillId="0" borderId="1" xfId="1" applyFont="1" applyBorder="1" applyAlignment="1">
      <alignment vertical="center"/>
    </xf>
    <xf numFmtId="167" fontId="24" fillId="7" borderId="1" xfId="1" applyFont="1" applyFill="1" applyBorder="1" applyAlignment="1">
      <alignment vertical="center"/>
    </xf>
    <xf numFmtId="0" fontId="25" fillId="7" borderId="1" xfId="0" applyFont="1" applyFill="1" applyBorder="1" applyAlignment="1">
      <alignment vertical="center"/>
    </xf>
    <xf numFmtId="167" fontId="25" fillId="7" borderId="1" xfId="1" applyFont="1" applyFill="1" applyBorder="1" applyAlignment="1">
      <alignment vertical="center"/>
    </xf>
    <xf numFmtId="0" fontId="26" fillId="6" borderId="1" xfId="0" applyFont="1" applyFill="1" applyBorder="1" applyAlignment="1">
      <alignment vertical="center"/>
    </xf>
    <xf numFmtId="167" fontId="26" fillId="6" borderId="1" xfId="1" applyFont="1" applyFill="1" applyBorder="1" applyAlignment="1">
      <alignment vertical="center"/>
    </xf>
    <xf numFmtId="10" fontId="5" fillId="0" borderId="0" xfId="3" applyNumberFormat="1" applyFont="1"/>
    <xf numFmtId="10" fontId="5" fillId="0" borderId="0" xfId="0" applyNumberFormat="1" applyFont="1" applyAlignment="1">
      <alignment vertical="center"/>
    </xf>
    <xf numFmtId="0" fontId="0" fillId="0" borderId="0" xfId="0" applyAlignment="1">
      <alignment horizontal="left" indent="2"/>
    </xf>
    <xf numFmtId="0" fontId="5" fillId="0" borderId="0" xfId="0" applyFont="1" applyAlignment="1">
      <alignment horizontal="left" wrapText="1"/>
    </xf>
    <xf numFmtId="0" fontId="2" fillId="2" borderId="1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2" fillId="2" borderId="20" xfId="0" applyFont="1" applyFill="1" applyBorder="1" applyAlignment="1">
      <alignment horizontal="center" vertical="center" wrapText="1"/>
    </xf>
    <xf numFmtId="166" fontId="5" fillId="0" borderId="2" xfId="0" applyNumberFormat="1" applyFont="1" applyBorder="1"/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70" fontId="2" fillId="2" borderId="3" xfId="0" applyNumberFormat="1" applyFont="1" applyFill="1" applyBorder="1" applyAlignment="1">
      <alignment vertical="center"/>
    </xf>
    <xf numFmtId="167" fontId="5" fillId="0" borderId="4" xfId="1" applyFont="1" applyFill="1" applyBorder="1" applyAlignment="1">
      <alignment vertical="center"/>
    </xf>
    <xf numFmtId="10" fontId="0" fillId="0" borderId="0" xfId="0" applyNumberFormat="1"/>
    <xf numFmtId="6" fontId="0" fillId="0" borderId="0" xfId="0" applyNumberFormat="1"/>
    <xf numFmtId="15" fontId="5" fillId="0" borderId="8" xfId="0" applyNumberFormat="1" applyFont="1" applyBorder="1" applyAlignment="1">
      <alignment vertical="center"/>
    </xf>
    <xf numFmtId="15" fontId="7" fillId="0" borderId="9" xfId="0" applyNumberFormat="1" applyFont="1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9" fontId="0" fillId="0" borderId="0" xfId="0" applyNumberFormat="1"/>
    <xf numFmtId="167" fontId="4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4" fillId="0" borderId="0" xfId="0" applyFont="1" applyAlignment="1">
      <alignment horizontal="right" vertical="center" wrapText="1"/>
    </xf>
    <xf numFmtId="0" fontId="9" fillId="2" borderId="8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9" fillId="2" borderId="9" xfId="0" applyFont="1" applyFill="1" applyBorder="1" applyAlignment="1">
      <alignment horizontal="center" wrapText="1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</cellXfs>
  <cellStyles count="5">
    <cellStyle name="Moneda" xfId="2" builtinId="4"/>
    <cellStyle name="Moneda [0]" xfId="1" builtinId="7"/>
    <cellStyle name="Normal" xfId="0" builtinId="0"/>
    <cellStyle name="Normal 2" xfId="4" xr:uid="{8C9A9D5D-8396-6C43-B23D-B29834223487}"/>
    <cellStyle name="Porcentaje" xfId="3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numFmt numFmtId="167" formatCode="_-&quot;$&quot;* #,##0_-;\-&quot;$&quot;* #,##0_-;_-&quot;$&quot;* &quot;-&quot;_-;_-@_-"/>
    </dxf>
  </dxfs>
  <tableStyles count="0" defaultTableStyle="TableStyleMedium2" defaultPivotStyle="PivotStyleLight16"/>
  <colors>
    <mruColors>
      <color rgb="FFFF9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3861627540657"/>
          <c:y val="7.8488690984770418E-2"/>
          <c:w val="0.65799420228081418"/>
          <c:h val="0.5942395127874101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09-43A7-915F-68C4A6B3D5AE}"/>
              </c:ext>
            </c:extLst>
          </c:dPt>
          <c:dPt>
            <c:idx val="1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A09-43A7-915F-68C4A6B3D5AE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09-43A7-915F-68C4A6B3D5AE}"/>
              </c:ext>
            </c:extLst>
          </c:dPt>
          <c:dPt>
            <c:idx val="3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45-4DF1-9A58-49DCB627E6C7}"/>
              </c:ext>
            </c:extLst>
          </c:dPt>
          <c:dPt>
            <c:idx val="4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45-4DF1-9A58-49DCB627E6C7}"/>
              </c:ext>
            </c:extLst>
          </c:dPt>
          <c:dLbls>
            <c:dLbl>
              <c:idx val="0"/>
              <c:layout>
                <c:manualLayout>
                  <c:x val="-1.0939460179219672E-2"/>
                  <c:y val="-4.854364021667119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09-43A7-915F-68C4A6B3D5AE}"/>
                </c:ext>
              </c:extLst>
            </c:dLbl>
            <c:dLbl>
              <c:idx val="1"/>
              <c:layout>
                <c:manualLayout>
                  <c:x val="-2.2413152741476938E-2"/>
                  <c:y val="1.391672019381040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A09-43A7-915F-68C4A6B3D5AE}"/>
                </c:ext>
              </c:extLst>
            </c:dLbl>
            <c:dLbl>
              <c:idx val="2"/>
              <c:layout>
                <c:manualLayout>
                  <c:x val="-6.8877571553907909E-3"/>
                  <c:y val="5.31865930942399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09-43A7-915F-68C4A6B3D5AE}"/>
                </c:ext>
              </c:extLst>
            </c:dLbl>
            <c:dLbl>
              <c:idx val="3"/>
              <c:layout>
                <c:manualLayout>
                  <c:x val="0.11536705766283106"/>
                  <c:y val="-0.2736307588041615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Tahoma" panose="020B0604030504040204" pitchFamily="34" charset="0"/>
                      <a:ea typeface="Tahoma" panose="020B0604030504040204" pitchFamily="34" charset="0"/>
                      <a:cs typeface="Tahoma" panose="020B0604030504040204" pitchFamily="34" charset="0"/>
                    </a:defRPr>
                  </a:pPr>
                  <a:endParaRPr lang="es-CO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764731923662032"/>
                      <c:h val="6.79580616936156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9345-4DF1-9A58-49DCB627E6C7}"/>
                </c:ext>
              </c:extLst>
            </c:dLbl>
            <c:dLbl>
              <c:idx val="4"/>
              <c:layout>
                <c:manualLayout>
                  <c:x val="-1.1682740016489222E-2"/>
                  <c:y val="-4.752366508240870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45-4DF1-9A58-49DCB627E6C7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ysClr val="windowText" lastClr="00000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s-CO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'Tablas Presentación'!$B$8:$B$18</c15:sqref>
                  </c15:fullRef>
                </c:ext>
              </c:extLst>
              <c:f>('Tablas Presentación'!$B$8,'Tablas Presentación'!$B$11:$B$13,'Tablas Presentación'!$B$18)</c:f>
              <c:strCache>
                <c:ptCount val="5"/>
                <c:pt idx="0">
                  <c:v>Gastos de Personal</c:v>
                </c:pt>
                <c:pt idx="1">
                  <c:v>Adquisición de Bienes y Servicios (incluye cuota de auditaje A-08)</c:v>
                </c:pt>
                <c:pt idx="2">
                  <c:v>Inversión</c:v>
                </c:pt>
                <c:pt idx="3">
                  <c:v>Misionales - Operacionales</c:v>
                </c:pt>
                <c:pt idx="4">
                  <c:v>Fondo de Contingencias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'Tablas Presentación'!$E$8:$E$18</c15:sqref>
                  </c15:fullRef>
                </c:ext>
              </c:extLst>
              <c:f>('Tablas Presentación'!$E$8,'Tablas Presentación'!$E$11:$E$13,'Tablas Presentación'!$E$18)</c:f>
              <c:numCache>
                <c:formatCode>0.00%</c:formatCode>
                <c:ptCount val="5"/>
                <c:pt idx="0">
                  <c:v>5.1152772925347659E-2</c:v>
                </c:pt>
                <c:pt idx="1">
                  <c:v>3.1695995023904834E-2</c:v>
                </c:pt>
                <c:pt idx="2">
                  <c:v>1.2316965968854555E-2</c:v>
                </c:pt>
                <c:pt idx="3">
                  <c:v>0.89779889473380992</c:v>
                </c:pt>
                <c:pt idx="4">
                  <c:v>7.0353713480831156E-3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'Tablas Presentación'!$E$9</c15:sqref>
                  <c15:spPr xmlns:c15="http://schemas.microsoft.com/office/drawing/2012/chart">
                    <a:solidFill>
                      <a:srgbClr val="C00000"/>
                    </a:solidFill>
                    <a:ln>
                      <a:noFill/>
                    </a:ln>
                    <a:effectLst/>
                  </c15:spPr>
                  <c15:bubble3D val="0"/>
                  <c15:dLbl>
                    <c:idx val="0"/>
                    <c:layout>
                      <c:manualLayout>
                        <c:x val="-8.9673603566150905E-3"/>
                        <c:y val="6.1995325390969648E-3"/>
                      </c:manualLayout>
                    </c:layout>
                    <c:dLblPos val="bestFit"/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DC34-41F7-A3E2-728A67C44999}"/>
                      </c:ext>
                    </c:extLst>
                  </c15:dLbl>
                </c15:categoryFilterException>
                <c15:categoryFilterException>
                  <c15:sqref>'Tablas Presentación'!$E$10</c15:sqref>
                  <c15:spPr xmlns:c15="http://schemas.microsoft.com/office/drawing/2012/chart">
                    <a:solidFill>
                      <a:schemeClr val="accent6">
                        <a:lumMod val="75000"/>
                      </a:schemeClr>
                    </a:solidFill>
                    <a:ln>
                      <a:noFill/>
                    </a:ln>
                    <a:effectLst/>
                  </c15:spPr>
                  <c15:bubble3D val="0"/>
                  <c15:dLbl>
                    <c:idx val="0"/>
                    <c:layout>
                      <c:manualLayout>
                        <c:x val="-1.5346187034274594E-2"/>
                        <c:y val="4.3640003508536541E-3"/>
                      </c:manualLayout>
                    </c:layout>
                    <c:dLblPos val="bestFit"/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D-DC34-41F7-A3E2-728A67C44999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2A09-43A7-915F-68C4A6B3D5AE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2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3861627540657"/>
          <c:y val="7.8488690984770418E-2"/>
          <c:w val="0.65799420228081418"/>
          <c:h val="0.5942395127874101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4E5-431C-869C-26A3E77BA6EE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4E5-431C-869C-26A3E77BA6EE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4E5-431C-869C-26A3E77BA6EE}"/>
              </c:ext>
            </c:extLst>
          </c:dPt>
          <c:dPt>
            <c:idx val="3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4E5-431C-869C-26A3E77BA6EE}"/>
              </c:ext>
            </c:extLst>
          </c:dPt>
          <c:dLbls>
            <c:dLbl>
              <c:idx val="1"/>
              <c:layout>
                <c:manualLayout>
                  <c:x val="1.9936545258188495E-3"/>
                  <c:y val="2.780272407883656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5-431C-869C-26A3E77BA6E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ysClr val="windowText" lastClr="00000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s-CO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'Tablas Presentación'!$B$14:$B$17</c:f>
              <c:strCache>
                <c:ptCount val="4"/>
                <c:pt idx="0">
                  <c:v>Electoral</c:v>
                </c:pt>
                <c:pt idx="1">
                  <c:v>Personal Supernumerario - Electoral</c:v>
                </c:pt>
                <c:pt idx="2">
                  <c:v>Estatuto de Oposición</c:v>
                </c:pt>
                <c:pt idx="3">
                  <c:v>Financiación Política Estatal</c:v>
                </c:pt>
              </c:strCache>
            </c:strRef>
          </c:cat>
          <c:val>
            <c:numRef>
              <c:f>'Tablas Presentación'!$E$14:$E$17</c:f>
              <c:numCache>
                <c:formatCode>0.00%</c:formatCode>
                <c:ptCount val="4"/>
                <c:pt idx="0">
                  <c:v>0.38216238814763986</c:v>
                </c:pt>
                <c:pt idx="1">
                  <c:v>2.091316284720162E-2</c:v>
                </c:pt>
                <c:pt idx="2">
                  <c:v>0.35500862156721008</c:v>
                </c:pt>
                <c:pt idx="3">
                  <c:v>0.24191582743794848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E5-431C-869C-26A3E77BA6EE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2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3861627540657"/>
          <c:y val="7.8488690984770418E-2"/>
          <c:w val="0.65799420228081418"/>
          <c:h val="0.5942395127874101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A1-4CA4-8BF1-EB53BA7C1BA3}"/>
              </c:ext>
            </c:extLst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A1-4CA4-8BF1-EB53BA7C1BA3}"/>
              </c:ext>
            </c:extLst>
          </c:dPt>
          <c:dPt>
            <c:idx val="2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A1-4CA4-8BF1-EB53BA7C1BA3}"/>
              </c:ext>
            </c:extLst>
          </c:dPt>
          <c:dPt>
            <c:idx val="3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A1-4CA4-8BF1-EB53BA7C1BA3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1">
                      <a:tint val="5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5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5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A1-4CA4-8BF1-EB53BA7C1BA3}"/>
              </c:ext>
            </c:extLst>
          </c:dPt>
          <c:dLbls>
            <c:dLbl>
              <c:idx val="3"/>
              <c:layout>
                <c:manualLayout>
                  <c:x val="-2.5443123659168222E-2"/>
                  <c:y val="3.0197798901242576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A1-4CA4-8BF1-EB53BA7C1BA3}"/>
                </c:ext>
              </c:extLst>
            </c:dLbl>
            <c:dLbl>
              <c:idx val="4"/>
              <c:layout>
                <c:manualLayout>
                  <c:x val="6.8534879742174579E-2"/>
                  <c:y val="2.656521386125421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A1-4CA4-8BF1-EB53BA7C1B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1" i="0" u="none" strike="noStrike" kern="1200" baseline="0">
                    <a:solidFill>
                      <a:sysClr val="windowText" lastClr="00000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s-CO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'Tablas Presentación'!$B$44:$B$48</c:f>
              <c:strCache>
                <c:ptCount val="5"/>
                <c:pt idx="0">
                  <c:v>Fortalecimiento institucional</c:v>
                </c:pt>
                <c:pt idx="1">
                  <c:v>Operación</c:v>
                </c:pt>
                <c:pt idx="2">
                  <c:v>Gestión TI</c:v>
                </c:pt>
                <c:pt idx="3">
                  <c:v>Logística Eventos</c:v>
                </c:pt>
                <c:pt idx="4">
                  <c:v>Tiquetes y Viáticos</c:v>
                </c:pt>
              </c:strCache>
            </c:strRef>
          </c:cat>
          <c:val>
            <c:numRef>
              <c:f>'Tablas Presentación'!$E$44:$E$48</c:f>
              <c:numCache>
                <c:formatCode>0.00%</c:formatCode>
                <c:ptCount val="5"/>
                <c:pt idx="0">
                  <c:v>0.29822445603736242</c:v>
                </c:pt>
                <c:pt idx="1">
                  <c:v>0.22467953085393266</c:v>
                </c:pt>
                <c:pt idx="2">
                  <c:v>0.44080541858999261</c:v>
                </c:pt>
                <c:pt idx="3">
                  <c:v>8.168943079560835E-3</c:v>
                </c:pt>
                <c:pt idx="4">
                  <c:v>2.8121651439151445E-2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4A1-4CA4-8BF1-EB53BA7C1BA3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289324</xdr:colOff>
      <xdr:row>4</xdr:row>
      <xdr:rowOff>17160</xdr:rowOff>
    </xdr:from>
    <xdr:to>
      <xdr:col>11</xdr:col>
      <xdr:colOff>75646</xdr:colOff>
      <xdr:row>26</xdr:row>
      <xdr:rowOff>78990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252B7D2-1CEE-95C2-5FC6-3FD8409263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441739</xdr:colOff>
      <xdr:row>1</xdr:row>
      <xdr:rowOff>110435</xdr:rowOff>
    </xdr:from>
    <xdr:to>
      <xdr:col>10</xdr:col>
      <xdr:colOff>82340</xdr:colOff>
      <xdr:row>4</xdr:row>
      <xdr:rowOff>125620</xdr:rowOff>
    </xdr:to>
    <xdr:pic>
      <xdr:nvPicPr>
        <xdr:cNvPr id="3" name="Imagen 7" descr="Interfaz de usuario gráfica, Word, Sitio web&#10;&#10;Descripción generada automáticamente">
          <a:extLst>
            <a:ext uri="{FF2B5EF4-FFF2-40B4-BE49-F238E27FC236}">
              <a16:creationId xmlns:a16="http://schemas.microsoft.com/office/drawing/2014/main" id="{EFBD3B3C-FB05-EE7C-1BFC-2B4D0735C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152" t="61952" r="29318" b="10977"/>
        <a:stretch/>
      </xdr:blipFill>
      <xdr:spPr>
        <a:xfrm>
          <a:off x="8525565" y="298174"/>
          <a:ext cx="1552575" cy="666750"/>
        </a:xfrm>
        <a:prstGeom prst="rect">
          <a:avLst/>
        </a:prstGeom>
        <a:scene3d>
          <a:camera prst="orthographicFront"/>
          <a:lightRig rig="threePt" dir="t"/>
        </a:scene3d>
        <a:sp3d extrusionH="76200">
          <a:extrusionClr>
            <a:schemeClr val="bg1"/>
          </a:extrusionClr>
        </a:sp3d>
      </xdr:spPr>
    </xdr:pic>
    <xdr:clientData/>
  </xdr:twoCellAnchor>
  <xdr:twoCellAnchor>
    <xdr:from>
      <xdr:col>10</xdr:col>
      <xdr:colOff>576512</xdr:colOff>
      <xdr:row>6</xdr:row>
      <xdr:rowOff>1</xdr:rowOff>
    </xdr:from>
    <xdr:to>
      <xdr:col>15</xdr:col>
      <xdr:colOff>404610</xdr:colOff>
      <xdr:row>26</xdr:row>
      <xdr:rowOff>25066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27ED22C-A8EE-4F1A-9240-2F0C49395ED0}"/>
            </a:ext>
            <a:ext uri="{147F2762-F138-4A5C-976F-8EAC2B608ADB}">
              <a16:predDERef xmlns:a16="http://schemas.microsoft.com/office/drawing/2014/main" pred="{EFBD3B3C-FB05-EE7C-1BFC-2B4D0735C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1002632</xdr:colOff>
      <xdr:row>36</xdr:row>
      <xdr:rowOff>442828</xdr:rowOff>
    </xdr:from>
    <xdr:to>
      <xdr:col>9</xdr:col>
      <xdr:colOff>730467</xdr:colOff>
      <xdr:row>58</xdr:row>
      <xdr:rowOff>66842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98AFE84-7A3E-46B5-89C2-7FBE3BC9E5AA}"/>
            </a:ext>
            <a:ext uri="{147F2762-F138-4A5C-976F-8EAC2B608ADB}">
              <a16:predDERef xmlns:a16="http://schemas.microsoft.com/office/drawing/2014/main" pred="{A27ED22C-A8EE-4F1A-9240-2F0C49395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negovco-my.sharepoint.com/fs.cne.gov.co/CNE/TALENTO%20HUMANO%20CNE/1.%20VINCULACIONES/3.%20BASE%20VINCULACI&#211;N%202024/Base%20vinculaciones%202025%20v%2017%20FEBRERO.xlsx" TargetMode="External"/><Relationship Id="rId1" Type="http://schemas.openxmlformats.org/officeDocument/2006/relationships/externalLinkPath" Target="/fs.cne.gov.co/CNE/TALENTO%20HUMANO%20CNE/1.%20VINCULACIONES/3.%20BASE%20VINCULACI&#211;N%202024/Base%20vinculaciones%202025%20v%2017%20FEBRERO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negovco-my.sharepoint.com/personal/adriana_jimenez_cne_gov_co/Documents/Escritorio/Adriana%20Jimenez/NOMINA%20FEBRERO%202025/Base%20vinculaciones%20FEBRERO%20SUPER%20390.xlsx" TargetMode="External"/><Relationship Id="rId1" Type="http://schemas.openxmlformats.org/officeDocument/2006/relationships/externalLinkPath" Target="/personal/adriana_jimenez_cne_gov_co/Documents/Escritorio/Adriana%20Jimenez/NOMINA%20FEBRERO%202025/Base%20vinculaciones%20FEBRERO%20SUPER%2039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T"/>
      <sheetName val="TD"/>
      <sheetName val="2025"/>
      <sheetName val="Hoja1"/>
      <sheetName val="CARGOS_GRADOS_AB"/>
      <sheetName val="Exámenes médicos"/>
    </sheetNames>
    <sheetDataSet>
      <sheetData sheetId="0"/>
      <sheetData sheetId="1"/>
      <sheetData sheetId="2"/>
      <sheetData sheetId="3"/>
      <sheetData sheetId="4">
        <row r="32">
          <cell r="A32" t="str">
            <v>1020 03</v>
          </cell>
        </row>
        <row r="33">
          <cell r="A33" t="str">
            <v>1020 04</v>
          </cell>
        </row>
        <row r="34">
          <cell r="A34" t="str">
            <v>110 06</v>
          </cell>
        </row>
        <row r="35">
          <cell r="A35" t="str">
            <v>120 05</v>
          </cell>
        </row>
        <row r="36">
          <cell r="A36" t="str">
            <v>3010 05</v>
          </cell>
        </row>
        <row r="37">
          <cell r="A37" t="str">
            <v>3020 01</v>
          </cell>
        </row>
        <row r="38">
          <cell r="A38" t="str">
            <v>3020 02</v>
          </cell>
        </row>
        <row r="39">
          <cell r="A39" t="str">
            <v>3020 03</v>
          </cell>
        </row>
        <row r="40">
          <cell r="A40" t="str">
            <v>4080 01</v>
          </cell>
        </row>
        <row r="41">
          <cell r="A41" t="str">
            <v>4080 04</v>
          </cell>
        </row>
        <row r="42">
          <cell r="A42" t="str">
            <v>5040 09</v>
          </cell>
        </row>
        <row r="43">
          <cell r="A43" t="str">
            <v>5120 04</v>
          </cell>
        </row>
        <row r="44">
          <cell r="A44" t="str">
            <v>5120 05</v>
          </cell>
        </row>
        <row r="45">
          <cell r="A45" t="str">
            <v>5120 07</v>
          </cell>
        </row>
        <row r="46">
          <cell r="A46" t="str">
            <v>5140 06</v>
          </cell>
        </row>
        <row r="47">
          <cell r="A47" t="str">
            <v>5310 06</v>
          </cell>
        </row>
        <row r="48">
          <cell r="A48" t="str">
            <v>5335 01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T"/>
      <sheetName val="TD"/>
      <sheetName val="2025"/>
      <sheetName val="CARGOS_GRADOS_AB"/>
      <sheetName val="Exámenes médicos"/>
    </sheetNames>
    <sheetDataSet>
      <sheetData sheetId="0" refreshError="1"/>
      <sheetData sheetId="1" refreshError="1"/>
      <sheetData sheetId="2" refreshError="1"/>
      <sheetData sheetId="3" refreshError="1">
        <row r="31">
          <cell r="A31" t="str">
            <v>CODIGO/GRADO</v>
          </cell>
        </row>
        <row r="32">
          <cell r="A32" t="str">
            <v>1020 03</v>
          </cell>
        </row>
        <row r="33">
          <cell r="A33" t="str">
            <v>1020 04</v>
          </cell>
        </row>
        <row r="34">
          <cell r="A34" t="str">
            <v>110 06</v>
          </cell>
        </row>
        <row r="35">
          <cell r="A35" t="str">
            <v>120 05</v>
          </cell>
        </row>
        <row r="36">
          <cell r="A36" t="str">
            <v>3010 05</v>
          </cell>
        </row>
        <row r="37">
          <cell r="A37" t="str">
            <v>3020 01</v>
          </cell>
        </row>
        <row r="38">
          <cell r="A38" t="str">
            <v>3020 02</v>
          </cell>
        </row>
        <row r="39">
          <cell r="A39" t="str">
            <v>3020 03</v>
          </cell>
        </row>
        <row r="40">
          <cell r="A40" t="str">
            <v>4080 01</v>
          </cell>
        </row>
        <row r="41">
          <cell r="A41" t="str">
            <v>4080 04</v>
          </cell>
        </row>
        <row r="42">
          <cell r="A42" t="str">
            <v>5040 09</v>
          </cell>
        </row>
        <row r="43">
          <cell r="A43" t="str">
            <v>5120 04</v>
          </cell>
        </row>
        <row r="44">
          <cell r="A44" t="str">
            <v>5120 05</v>
          </cell>
        </row>
        <row r="45">
          <cell r="A45" t="str">
            <v>5120 07</v>
          </cell>
        </row>
        <row r="46">
          <cell r="A46" t="str">
            <v>5140 06</v>
          </cell>
        </row>
        <row r="47">
          <cell r="A47" t="str">
            <v>5310 06</v>
          </cell>
        </row>
        <row r="48">
          <cell r="A48" t="str">
            <v>5335 01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triz Rojas" refreshedDate="45741.939974652778" createdVersion="8" refreshedVersion="8" minRefreshableVersion="3" recordCount="86" xr:uid="{CCBF14D5-7E2B-8F4D-AB34-349097046F8C}">
  <cacheSource type="worksheet">
    <worksheetSource ref="A3:G89" sheet="Programático"/>
  </cacheSource>
  <cacheFields count="7">
    <cacheField name="Denominación" numFmtId="0">
      <sharedItems count="11">
        <s v="Asesor"/>
        <s v="Profesional Especializado"/>
        <s v="Profesional Universitario"/>
        <s v="Técnico Operativo"/>
        <s v="Secretario Ejecutivo"/>
        <s v="Auxiliar Administrativo"/>
        <s v="Conductor Mecánico"/>
        <s v="Director General"/>
        <s v="Jefe de Oficina"/>
        <s v="Secretario"/>
        <s v="Auxiliar de Servicios Generales"/>
      </sharedItems>
    </cacheField>
    <cacheField name="Código" numFmtId="0">
      <sharedItems containsMixedTypes="1" containsNumber="1" containsInteger="1" minValue="1020" maxValue="5335" count="11">
        <n v="1020"/>
        <n v="3010"/>
        <n v="3020"/>
        <n v="4080"/>
        <n v="5040"/>
        <n v="5120"/>
        <n v="5310"/>
        <s v="0110"/>
        <s v="0120"/>
        <n v="5140"/>
        <n v="5335"/>
      </sharedItems>
    </cacheField>
    <cacheField name="Grado" numFmtId="0">
      <sharedItems count="8">
        <s v="04"/>
        <s v="05"/>
        <s v="01"/>
        <s v="09"/>
        <s v="07"/>
        <s v="03"/>
        <s v="06"/>
        <s v="02"/>
      </sharedItems>
    </cacheField>
    <cacheField name="Cantidad" numFmtId="0">
      <sharedItems containsSemiMixedTypes="0" containsString="0" containsNumber="1" containsInteger="1" minValue="1" maxValue="18"/>
    </cacheField>
    <cacheField name="Dependencia" numFmtId="0">
      <sharedItems count="14">
        <s v="Presidencia"/>
        <s v="Secretaría Técnica de Sala"/>
        <s v="Vicepresidencia"/>
        <s v="Despachos"/>
        <s v="Dirección de Inspección y Vigilancia"/>
        <s v="Dirección de Gestión Corporativa"/>
        <s v="Oficina de Comunicaciones Estratégicas"/>
        <s v="Oficina de Planeación Estratégica e Innovación"/>
        <s v="Oficina de Tecnologías de la Información"/>
        <s v="Oficina Jurídica"/>
        <s v="Oficina de Control Interno"/>
        <s v="Oficina de Vigilancia y Fortalecimiento Democrático"/>
        <s v="Oficina de Inspección"/>
        <s v="Fondo Nacional de Financiación de Partidos y Campañas Electorales"/>
      </sharedItems>
    </cacheField>
    <cacheField name="Tipo de oficina" numFmtId="0">
      <sharedItems count="2">
        <s v="Misional"/>
        <s v="Apoyo"/>
      </sharedItems>
    </cacheField>
    <cacheField name="Tipo de nombramiento" numFmtId="0">
      <sharedItems count="2">
        <s v="Libre nombramiento y remoción"/>
        <s v="Provisionalida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triz Rojas" refreshedDate="45742.87960266204" createdVersion="8" refreshedVersion="8" minRefreshableVersion="3" recordCount="390" xr:uid="{ECAA8664-0C37-8E46-870E-A799AEE52E33}">
  <cacheSource type="worksheet">
    <worksheetSource ref="I3:L393" sheet="Programático"/>
  </cacheSource>
  <cacheFields count="4">
    <cacheField name="Dependencia" numFmtId="0">
      <sharedItems count="25">
        <s v="DESPACHO PRADA"/>
        <s v="DIRECCION DE GESTION CORPORATIVA"/>
        <s v="DESPACHO ORTIZ"/>
        <s v="OFICINA JURIDICA"/>
        <s v="COOPERACION Y RELACIONES INTERNACIONALES"/>
        <s v="OFICINA DE COMUNICACIONES ESTRATEGICAS"/>
        <s v="DESPACHO CAMPO"/>
        <s v="DESPACHO LORDUY"/>
        <s v="DIRECCION DE VIGILANCIA E INSPECCION ELECTORAL"/>
        <s v="OFICINA DE GENERO "/>
        <s v="OFICINA DE TECNOLOGÍA DE LA INFORMACIÓN "/>
        <s v="OFICINA DE PLANEACION ESTRATEGICA E INNOVACION"/>
        <s v="DESPACHO ALTUS"/>
        <s v="DESPACHO QUIROZ"/>
        <s v="DESPACHO MARTINEZ"/>
        <s v="FONDO NACIONAL DE FINANCIACION"/>
        <s v="OFICINA DE VIGILANCIA Y FORTALECIMIENTO DEMOCRATICO"/>
        <s v="DESPACHO PRESIDENCIA"/>
        <s v="SECRETARIA TECNICA DE SALA"/>
        <s v="OFICINA DE INSPECCION"/>
        <s v="DESPACHO MARQUEZ"/>
        <s v="DESPACHO VELASQUEZ"/>
        <s v="DESPACHO GESTANTE"/>
        <s v="DESPACHO CRUZ"/>
        <s v="OFICINA DE CONTROL INTERNO"/>
      </sharedItems>
    </cacheField>
    <cacheField name="Código" numFmtId="0">
      <sharedItems count="22">
        <s v="3010 05 "/>
        <s v="3020 01 "/>
        <s v="3020 02 "/>
        <s v="3020 03 "/>
        <s v="4080 01 "/>
        <s v="4080 04 "/>
        <s v="5040 09 "/>
        <s v="5120 04 "/>
        <s v="5120 05 "/>
        <s v="5120 07 "/>
        <s v="5140 06 "/>
        <s v="3020 01" u="1"/>
        <s v="3010 05" u="1"/>
        <s v="4080 01" u="1"/>
        <s v="4080 04" u="1"/>
        <s v="5120 04" u="1"/>
        <s v="3020 02" u="1"/>
        <s v="3020 03" u="1"/>
        <s v="5120 05" u="1"/>
        <s v="5040 09" u="1"/>
        <s v="5140 06" u="1"/>
        <s v="5120 07" u="1"/>
      </sharedItems>
    </cacheField>
    <cacheField name="Cargo" numFmtId="0">
      <sharedItems/>
    </cacheField>
    <cacheField name="Tipo de oficina" numFmtId="0">
      <sharedItems count="2">
        <s v="Misional"/>
        <s v="Apoy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746.759690046296" createdVersion="8" refreshedVersion="8" minRefreshableVersion="3" recordCount="120" xr:uid="{CF0F15FA-CB94-F747-A834-6481FD14CDB1}">
  <cacheSource type="worksheet">
    <worksheetSource ref="B4:N124" sheet="Cuadro de control"/>
  </cacheSource>
  <cacheFields count="13">
    <cacheField name="Dependencias" numFmtId="0">
      <sharedItems/>
    </cacheField>
    <cacheField name="Líder" numFmtId="0">
      <sharedItems/>
    </cacheField>
    <cacheField name="Entregó" numFmtId="0">
      <sharedItems/>
    </cacheField>
    <cacheField name="Fecha de Entrega" numFmtId="15">
      <sharedItems containsSemiMixedTypes="0" containsNonDate="0" containsDate="1" containsString="0" minDate="2025-03-05T00:00:00" maxDate="2025-03-28T00:00:00"/>
    </cacheField>
    <cacheField name="Incluido en Documento Justificativo" numFmtId="0">
      <sharedItems/>
    </cacheField>
    <cacheField name="Componentes" numFmtId="0">
      <sharedItems count="63">
        <s v="Operación logística desarrollo de 22 eventos en el marco de acividades propias del GIT"/>
        <s v="Consultoría para el desarrollo de estudios post electorales"/>
        <s v="Consultoría para la investigación derivada del PROGRAMA INTEGRAL DE GARANTÍAS PARA MUJERES LIDERESAS Y DEFENSORAS (PIGMLD)"/>
        <s v="Desarrollo de módulos de pedagogía virtual"/>
        <s v="Misión de Observación Electoral"/>
        <s v="Comisiones Electorales Internacionales"/>
        <s v="Proyecto Gestión Documental"/>
        <s v="Proyecto Instituto de Estudios Electorales"/>
        <s v="Sistemas de Información Misionales"/>
        <s v="Seguridad Infraestructura Tecnológica del CNE"/>
        <s v="Gestión de procesos misionales"/>
        <s v="Rendición de cuentas"/>
        <s v="Bolsa de Medios"/>
        <s v="Estatuto de Oposición"/>
        <s v="Infraestructura Tecnológica"/>
        <s v="Desarrollo, soporte y mantenimiento de Cuentas Claras"/>
        <s v="Licencias Ofimáticas, de seguridad informática, certificados de SSL,de operación área de prensa, antivirus y red"/>
        <s v="ERP Novasoft y Banco de Proyectos"/>
        <s v="Actualización y mejoras Página Web Institucional"/>
        <s v="Migración del protoco IPV4 a IPV6"/>
        <s v="Adquisición de Switch Core y Switch Capa 3"/>
        <s v="Compra de Equipos de cómputo (desktop y portátiles) y monitores industriales"/>
        <s v="Implementación Sistemas de Gestión de Seguridad Informática"/>
        <s v="Contingente Judicial"/>
        <s v="Personal Supernmerario Electoral"/>
        <s v="Tribunales Seccionales de Garantías y Vigilancia Electoral"/>
        <s v="Tribunales Electorales Transitorios de Paz"/>
        <s v="Atención de elecciones ordinarias de Presidencia primera y segunda vuelta"/>
        <s v="Auditoria a los procesos electoral 2025 y 2026. "/>
        <s v="Documentos de Investigación Académica"/>
        <s v="CNE en territorio - Encuentros Regionales"/>
        <s v="Delegados Electorales"/>
        <s v="Atención elecciones ordinarias Congreso de la República"/>
        <s v="Planta de Personal"/>
        <s v="Personal Supernumerario"/>
        <s v="Gastos de Viaje"/>
        <s v="Tiquetes"/>
        <s v="Viáticos"/>
        <s v="Seguridad y Salud en el Trabajo"/>
        <s v="Plan de Bienestar e Incentivos"/>
        <s v="Dotación"/>
        <s v="Seguros"/>
        <s v="Exámenes médicos"/>
        <s v="Plan de Capacitaciones"/>
        <s v="Papelería y Elementos de Oficina"/>
        <s v="Suministro de Combustible"/>
        <s v="Soporte EPX"/>
        <s v="Certificados de Firmas Digitales"/>
        <s v="Servicio Postal por medio de correo certificado"/>
        <s v="Servicios Públicos"/>
        <s v="Programa de seguros CNE"/>
        <s v="Arrendamiento Sede CNE"/>
        <s v="Impresoras y Equipos"/>
        <s v="Esquemas de protección altas dignidades de la Organización Electoral"/>
        <s v="Administración y Custodia del Archivo"/>
        <s v="Servicio de Vigilancia y Seguridad Privada"/>
        <s v="Servicio de Aseo y Cafetería"/>
        <s v="Publicación en diario oficial"/>
        <s v="Cuota de Fiscalización y Auditaje"/>
        <s v="Gastos de Funcionamiento Partidos y Movimientos Políticos"/>
        <s v="Funcionamiento Partido Comunes"/>
        <s v="Reposición Gastos de Campaña (Congreso, Presidencia y Consulta Presidencial)"/>
        <s v="Anticipos Financiación Estatal"/>
      </sharedItems>
    </cacheField>
    <cacheField name="Detalle componentes" numFmtId="0">
      <sharedItems containsBlank="1" longText="1"/>
    </cacheField>
    <cacheField name="Recursos Solicitados" numFmtId="168">
      <sharedItems containsSemiMixedTypes="0" containsString="0" containsNumber="1" minValue="7210000" maxValue="626472450836"/>
    </cacheField>
    <cacheField name="Rubro presupuestal para documento justificativo" numFmtId="168">
      <sharedItems count="21">
        <s v="A-02"/>
        <s v="C"/>
        <s v="A-03"/>
        <s v="A-10-04"/>
        <s v="A-01"/>
        <s v="A-07"/>
        <s v="A-08-10"/>
        <s v="A-03-03-01-999" u="1"/>
        <s v="A-01-02-01-10" u="1"/>
        <s v="A-01-02-02-10" u="1"/>
        <s v="A-01-02-03-10" u="1"/>
        <s v="A-07-01-01-10" u="1"/>
        <s v="A-01-01-01-10" u="1"/>
        <s v="A-01-01-02-10" u="1"/>
        <s v="A-01-01-03-10" u="1"/>
        <s v="A-03-04-02-012-001-10" u="1"/>
        <s v="A-03-04-02-012-002-10" u="1"/>
        <s v="A-07-01-02-10" u="1"/>
        <s v="A-03-06-01-004-10" u="1"/>
        <s v="A-03-06-01-006-10" u="1"/>
        <s v="A-03-03-01" u="1"/>
      </sharedItems>
    </cacheField>
    <cacheField name="Clasificación del Gasto" numFmtId="0">
      <sharedItems count="11">
        <s v="Adquisición de Bienes y Servicios"/>
        <s v="Electoral"/>
        <s v="Inversión"/>
        <s v="Adicionales - Estatuto de Oposición"/>
        <s v="Fondo de Contingencias"/>
        <s v="Personal Supernmerario Electoral"/>
        <s v="Planta de Personal - Normal Funcionamiento"/>
        <s v="Personal Supernumerario - Normal Funcionamiento"/>
        <s v="Cuota de fiscalización y auditaje"/>
        <s v="Financiación Política Estatal"/>
        <s v="Adicional - EOP" u="1"/>
      </sharedItems>
    </cacheField>
    <cacheField name="Código detallado" numFmtId="0">
      <sharedItems containsBlank="1"/>
    </cacheField>
    <cacheField name="Programático" numFmtId="0">
      <sharedItems containsMixedTypes="1" containsNumber="1" containsInteger="1" minValue="2801" maxValue="2899" count="3">
        <n v="2801"/>
        <n v="2899"/>
        <s v="NA"/>
      </sharedItems>
    </cacheField>
    <cacheField name="Observaciones" numFmtId="0">
      <sharedItems containsBlank="1"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">
  <r>
    <x v="0"/>
    <x v="0"/>
    <x v="0"/>
    <n v="1"/>
    <x v="0"/>
    <x v="0"/>
    <x v="0"/>
  </r>
  <r>
    <x v="0"/>
    <x v="0"/>
    <x v="0"/>
    <n v="1"/>
    <x v="1"/>
    <x v="0"/>
    <x v="0"/>
  </r>
  <r>
    <x v="1"/>
    <x v="1"/>
    <x v="1"/>
    <n v="1"/>
    <x v="0"/>
    <x v="0"/>
    <x v="1"/>
  </r>
  <r>
    <x v="2"/>
    <x v="2"/>
    <x v="2"/>
    <n v="1"/>
    <x v="0"/>
    <x v="0"/>
    <x v="1"/>
  </r>
  <r>
    <x v="3"/>
    <x v="3"/>
    <x v="0"/>
    <n v="1"/>
    <x v="0"/>
    <x v="0"/>
    <x v="1"/>
  </r>
  <r>
    <x v="3"/>
    <x v="3"/>
    <x v="2"/>
    <n v="3"/>
    <x v="0"/>
    <x v="0"/>
    <x v="1"/>
  </r>
  <r>
    <x v="4"/>
    <x v="4"/>
    <x v="3"/>
    <n v="1"/>
    <x v="0"/>
    <x v="0"/>
    <x v="1"/>
  </r>
  <r>
    <x v="0"/>
    <x v="0"/>
    <x v="0"/>
    <n v="1"/>
    <x v="2"/>
    <x v="1"/>
    <x v="0"/>
  </r>
  <r>
    <x v="2"/>
    <x v="2"/>
    <x v="2"/>
    <n v="1"/>
    <x v="2"/>
    <x v="1"/>
    <x v="1"/>
  </r>
  <r>
    <x v="3"/>
    <x v="3"/>
    <x v="2"/>
    <n v="1"/>
    <x v="2"/>
    <x v="1"/>
    <x v="1"/>
  </r>
  <r>
    <x v="5"/>
    <x v="5"/>
    <x v="4"/>
    <n v="1"/>
    <x v="2"/>
    <x v="1"/>
    <x v="1"/>
  </r>
  <r>
    <x v="4"/>
    <x v="4"/>
    <x v="3"/>
    <n v="1"/>
    <x v="2"/>
    <x v="1"/>
    <x v="1"/>
  </r>
  <r>
    <x v="0"/>
    <x v="0"/>
    <x v="0"/>
    <n v="9"/>
    <x v="3"/>
    <x v="0"/>
    <x v="0"/>
  </r>
  <r>
    <x v="1"/>
    <x v="1"/>
    <x v="1"/>
    <n v="9"/>
    <x v="3"/>
    <x v="0"/>
    <x v="0"/>
  </r>
  <r>
    <x v="2"/>
    <x v="2"/>
    <x v="5"/>
    <n v="18"/>
    <x v="3"/>
    <x v="0"/>
    <x v="0"/>
  </r>
  <r>
    <x v="2"/>
    <x v="2"/>
    <x v="2"/>
    <n v="18"/>
    <x v="3"/>
    <x v="0"/>
    <x v="0"/>
  </r>
  <r>
    <x v="3"/>
    <x v="3"/>
    <x v="0"/>
    <n v="9"/>
    <x v="3"/>
    <x v="0"/>
    <x v="0"/>
  </r>
  <r>
    <x v="3"/>
    <x v="3"/>
    <x v="2"/>
    <n v="9"/>
    <x v="3"/>
    <x v="0"/>
    <x v="0"/>
  </r>
  <r>
    <x v="4"/>
    <x v="4"/>
    <x v="3"/>
    <n v="9"/>
    <x v="3"/>
    <x v="0"/>
    <x v="0"/>
  </r>
  <r>
    <x v="6"/>
    <x v="6"/>
    <x v="6"/>
    <n v="9"/>
    <x v="3"/>
    <x v="1"/>
    <x v="0"/>
  </r>
  <r>
    <x v="1"/>
    <x v="1"/>
    <x v="1"/>
    <n v="1"/>
    <x v="3"/>
    <x v="0"/>
    <x v="0"/>
  </r>
  <r>
    <x v="2"/>
    <x v="2"/>
    <x v="5"/>
    <n v="2"/>
    <x v="3"/>
    <x v="0"/>
    <x v="0"/>
  </r>
  <r>
    <x v="4"/>
    <x v="4"/>
    <x v="3"/>
    <n v="1"/>
    <x v="3"/>
    <x v="0"/>
    <x v="0"/>
  </r>
  <r>
    <x v="6"/>
    <x v="6"/>
    <x v="6"/>
    <n v="1"/>
    <x v="3"/>
    <x v="1"/>
    <x v="0"/>
  </r>
  <r>
    <x v="7"/>
    <x v="7"/>
    <x v="6"/>
    <n v="1"/>
    <x v="4"/>
    <x v="0"/>
    <x v="0"/>
  </r>
  <r>
    <x v="7"/>
    <x v="7"/>
    <x v="6"/>
    <n v="1"/>
    <x v="5"/>
    <x v="1"/>
    <x v="0"/>
  </r>
  <r>
    <x v="8"/>
    <x v="8"/>
    <x v="1"/>
    <n v="1"/>
    <x v="6"/>
    <x v="1"/>
    <x v="0"/>
  </r>
  <r>
    <x v="8"/>
    <x v="8"/>
    <x v="1"/>
    <n v="1"/>
    <x v="7"/>
    <x v="1"/>
    <x v="0"/>
  </r>
  <r>
    <x v="8"/>
    <x v="8"/>
    <x v="1"/>
    <n v="1"/>
    <x v="8"/>
    <x v="1"/>
    <x v="0"/>
  </r>
  <r>
    <x v="8"/>
    <x v="8"/>
    <x v="1"/>
    <n v="1"/>
    <x v="9"/>
    <x v="1"/>
    <x v="0"/>
  </r>
  <r>
    <x v="8"/>
    <x v="8"/>
    <x v="1"/>
    <n v="1"/>
    <x v="10"/>
    <x v="1"/>
    <x v="0"/>
  </r>
  <r>
    <x v="8"/>
    <x v="8"/>
    <x v="1"/>
    <n v="1"/>
    <x v="11"/>
    <x v="0"/>
    <x v="0"/>
  </r>
  <r>
    <x v="8"/>
    <x v="8"/>
    <x v="1"/>
    <n v="1"/>
    <x v="12"/>
    <x v="0"/>
    <x v="0"/>
  </r>
  <r>
    <x v="8"/>
    <x v="8"/>
    <x v="1"/>
    <n v="1"/>
    <x v="13"/>
    <x v="0"/>
    <x v="0"/>
  </r>
  <r>
    <x v="0"/>
    <x v="0"/>
    <x v="0"/>
    <n v="1"/>
    <x v="5"/>
    <x v="1"/>
    <x v="0"/>
  </r>
  <r>
    <x v="0"/>
    <x v="0"/>
    <x v="5"/>
    <n v="1"/>
    <x v="4"/>
    <x v="0"/>
    <x v="0"/>
  </r>
  <r>
    <x v="0"/>
    <x v="0"/>
    <x v="5"/>
    <n v="3"/>
    <x v="5"/>
    <x v="1"/>
    <x v="0"/>
  </r>
  <r>
    <x v="0"/>
    <x v="0"/>
    <x v="5"/>
    <n v="1"/>
    <x v="7"/>
    <x v="1"/>
    <x v="0"/>
  </r>
  <r>
    <x v="0"/>
    <x v="0"/>
    <x v="5"/>
    <n v="1"/>
    <x v="6"/>
    <x v="1"/>
    <x v="0"/>
  </r>
  <r>
    <x v="0"/>
    <x v="0"/>
    <x v="5"/>
    <n v="1"/>
    <x v="8"/>
    <x v="1"/>
    <x v="0"/>
  </r>
  <r>
    <x v="0"/>
    <x v="0"/>
    <x v="5"/>
    <n v="1"/>
    <x v="9"/>
    <x v="1"/>
    <x v="0"/>
  </r>
  <r>
    <x v="0"/>
    <x v="0"/>
    <x v="5"/>
    <n v="1"/>
    <x v="10"/>
    <x v="1"/>
    <x v="0"/>
  </r>
  <r>
    <x v="1"/>
    <x v="1"/>
    <x v="1"/>
    <n v="1"/>
    <x v="4"/>
    <x v="0"/>
    <x v="1"/>
  </r>
  <r>
    <x v="1"/>
    <x v="1"/>
    <x v="1"/>
    <n v="3"/>
    <x v="5"/>
    <x v="1"/>
    <x v="1"/>
  </r>
  <r>
    <x v="1"/>
    <x v="1"/>
    <x v="1"/>
    <n v="1"/>
    <x v="7"/>
    <x v="1"/>
    <x v="1"/>
  </r>
  <r>
    <x v="1"/>
    <x v="1"/>
    <x v="1"/>
    <n v="1"/>
    <x v="6"/>
    <x v="1"/>
    <x v="1"/>
  </r>
  <r>
    <x v="1"/>
    <x v="1"/>
    <x v="1"/>
    <n v="1"/>
    <x v="8"/>
    <x v="1"/>
    <x v="1"/>
  </r>
  <r>
    <x v="1"/>
    <x v="1"/>
    <x v="1"/>
    <n v="1"/>
    <x v="9"/>
    <x v="1"/>
    <x v="1"/>
  </r>
  <r>
    <x v="1"/>
    <x v="1"/>
    <x v="1"/>
    <n v="1"/>
    <x v="10"/>
    <x v="1"/>
    <x v="1"/>
  </r>
  <r>
    <x v="1"/>
    <x v="1"/>
    <x v="1"/>
    <n v="1"/>
    <x v="11"/>
    <x v="0"/>
    <x v="1"/>
  </r>
  <r>
    <x v="1"/>
    <x v="1"/>
    <x v="1"/>
    <n v="1"/>
    <x v="12"/>
    <x v="0"/>
    <x v="1"/>
  </r>
  <r>
    <x v="2"/>
    <x v="2"/>
    <x v="5"/>
    <n v="1"/>
    <x v="5"/>
    <x v="1"/>
    <x v="1"/>
  </r>
  <r>
    <x v="2"/>
    <x v="2"/>
    <x v="7"/>
    <n v="1"/>
    <x v="7"/>
    <x v="1"/>
    <x v="1"/>
  </r>
  <r>
    <x v="2"/>
    <x v="2"/>
    <x v="7"/>
    <n v="1"/>
    <x v="9"/>
    <x v="1"/>
    <x v="1"/>
  </r>
  <r>
    <x v="2"/>
    <x v="2"/>
    <x v="7"/>
    <n v="3"/>
    <x v="5"/>
    <x v="1"/>
    <x v="1"/>
  </r>
  <r>
    <x v="2"/>
    <x v="2"/>
    <x v="2"/>
    <n v="4"/>
    <x v="5"/>
    <x v="1"/>
    <x v="1"/>
  </r>
  <r>
    <x v="2"/>
    <x v="2"/>
    <x v="2"/>
    <n v="1"/>
    <x v="7"/>
    <x v="1"/>
    <x v="1"/>
  </r>
  <r>
    <x v="2"/>
    <x v="2"/>
    <x v="2"/>
    <n v="1"/>
    <x v="6"/>
    <x v="1"/>
    <x v="1"/>
  </r>
  <r>
    <x v="2"/>
    <x v="2"/>
    <x v="2"/>
    <n v="1"/>
    <x v="8"/>
    <x v="1"/>
    <x v="1"/>
  </r>
  <r>
    <x v="2"/>
    <x v="2"/>
    <x v="2"/>
    <n v="1"/>
    <x v="9"/>
    <x v="1"/>
    <x v="1"/>
  </r>
  <r>
    <x v="2"/>
    <x v="2"/>
    <x v="2"/>
    <n v="1"/>
    <x v="10"/>
    <x v="1"/>
    <x v="1"/>
  </r>
  <r>
    <x v="2"/>
    <x v="2"/>
    <x v="2"/>
    <n v="1"/>
    <x v="11"/>
    <x v="0"/>
    <x v="1"/>
  </r>
  <r>
    <x v="2"/>
    <x v="2"/>
    <x v="2"/>
    <n v="1"/>
    <x v="12"/>
    <x v="0"/>
    <x v="1"/>
  </r>
  <r>
    <x v="3"/>
    <x v="3"/>
    <x v="0"/>
    <n v="1"/>
    <x v="8"/>
    <x v="1"/>
    <x v="1"/>
  </r>
  <r>
    <x v="3"/>
    <x v="3"/>
    <x v="2"/>
    <n v="1"/>
    <x v="10"/>
    <x v="1"/>
    <x v="1"/>
  </r>
  <r>
    <x v="3"/>
    <x v="3"/>
    <x v="2"/>
    <n v="1"/>
    <x v="11"/>
    <x v="0"/>
    <x v="1"/>
  </r>
  <r>
    <x v="3"/>
    <x v="3"/>
    <x v="2"/>
    <n v="1"/>
    <x v="12"/>
    <x v="0"/>
    <x v="1"/>
  </r>
  <r>
    <x v="3"/>
    <x v="3"/>
    <x v="2"/>
    <n v="1"/>
    <x v="5"/>
    <x v="1"/>
    <x v="1"/>
  </r>
  <r>
    <x v="3"/>
    <x v="3"/>
    <x v="2"/>
    <n v="1"/>
    <x v="8"/>
    <x v="1"/>
    <x v="1"/>
  </r>
  <r>
    <x v="4"/>
    <x v="4"/>
    <x v="3"/>
    <n v="1"/>
    <x v="4"/>
    <x v="0"/>
    <x v="1"/>
  </r>
  <r>
    <x v="4"/>
    <x v="4"/>
    <x v="3"/>
    <n v="2"/>
    <x v="5"/>
    <x v="1"/>
    <x v="1"/>
  </r>
  <r>
    <x v="4"/>
    <x v="4"/>
    <x v="3"/>
    <n v="1"/>
    <x v="6"/>
    <x v="1"/>
    <x v="1"/>
  </r>
  <r>
    <x v="4"/>
    <x v="4"/>
    <x v="3"/>
    <n v="1"/>
    <x v="9"/>
    <x v="1"/>
    <x v="1"/>
  </r>
  <r>
    <x v="5"/>
    <x v="5"/>
    <x v="4"/>
    <n v="3"/>
    <x v="5"/>
    <x v="1"/>
    <x v="1"/>
  </r>
  <r>
    <x v="5"/>
    <x v="5"/>
    <x v="4"/>
    <n v="1"/>
    <x v="7"/>
    <x v="1"/>
    <x v="1"/>
  </r>
  <r>
    <x v="5"/>
    <x v="5"/>
    <x v="4"/>
    <n v="1"/>
    <x v="6"/>
    <x v="1"/>
    <x v="1"/>
  </r>
  <r>
    <x v="5"/>
    <x v="5"/>
    <x v="4"/>
    <n v="1"/>
    <x v="8"/>
    <x v="1"/>
    <x v="1"/>
  </r>
  <r>
    <x v="5"/>
    <x v="5"/>
    <x v="4"/>
    <n v="1"/>
    <x v="11"/>
    <x v="0"/>
    <x v="1"/>
  </r>
  <r>
    <x v="5"/>
    <x v="5"/>
    <x v="4"/>
    <n v="1"/>
    <x v="12"/>
    <x v="0"/>
    <x v="1"/>
  </r>
  <r>
    <x v="5"/>
    <x v="5"/>
    <x v="1"/>
    <n v="1"/>
    <x v="5"/>
    <x v="1"/>
    <x v="1"/>
  </r>
  <r>
    <x v="5"/>
    <x v="5"/>
    <x v="0"/>
    <n v="8"/>
    <x v="5"/>
    <x v="1"/>
    <x v="1"/>
  </r>
  <r>
    <x v="5"/>
    <x v="5"/>
    <x v="0"/>
    <n v="2"/>
    <x v="11"/>
    <x v="0"/>
    <x v="1"/>
  </r>
  <r>
    <x v="5"/>
    <x v="5"/>
    <x v="0"/>
    <n v="2"/>
    <x v="12"/>
    <x v="0"/>
    <x v="1"/>
  </r>
  <r>
    <x v="9"/>
    <x v="9"/>
    <x v="6"/>
    <n v="1"/>
    <x v="10"/>
    <x v="1"/>
    <x v="1"/>
  </r>
  <r>
    <x v="6"/>
    <x v="6"/>
    <x v="6"/>
    <n v="3"/>
    <x v="5"/>
    <x v="1"/>
    <x v="1"/>
  </r>
  <r>
    <x v="10"/>
    <x v="10"/>
    <x v="2"/>
    <n v="3"/>
    <x v="5"/>
    <x v="1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0">
  <r>
    <x v="0"/>
    <x v="0"/>
    <s v="Profesional Especializado"/>
    <x v="0"/>
  </r>
  <r>
    <x v="1"/>
    <x v="0"/>
    <s v="Profesional Especializado"/>
    <x v="1"/>
  </r>
  <r>
    <x v="2"/>
    <x v="0"/>
    <s v="Profesional Especializado"/>
    <x v="0"/>
  </r>
  <r>
    <x v="3"/>
    <x v="0"/>
    <s v="Profesional Especializado"/>
    <x v="1"/>
  </r>
  <r>
    <x v="4"/>
    <x v="0"/>
    <s v="Profesional Especializado"/>
    <x v="1"/>
  </r>
  <r>
    <x v="5"/>
    <x v="0"/>
    <s v="Profesional Especializado"/>
    <x v="1"/>
  </r>
  <r>
    <x v="0"/>
    <x v="0"/>
    <s v="Profesional Especializado"/>
    <x v="0"/>
  </r>
  <r>
    <x v="1"/>
    <x v="0"/>
    <s v="Profesional Especializado"/>
    <x v="1"/>
  </r>
  <r>
    <x v="0"/>
    <x v="0"/>
    <s v="Profesional Especializado"/>
    <x v="0"/>
  </r>
  <r>
    <x v="6"/>
    <x v="0"/>
    <s v="Profesional Especializado"/>
    <x v="0"/>
  </r>
  <r>
    <x v="7"/>
    <x v="0"/>
    <s v="Profesional Especializado"/>
    <x v="0"/>
  </r>
  <r>
    <x v="1"/>
    <x v="0"/>
    <s v="Profesional Especializado"/>
    <x v="1"/>
  </r>
  <r>
    <x v="2"/>
    <x v="0"/>
    <s v="Profesional Especializado"/>
    <x v="0"/>
  </r>
  <r>
    <x v="2"/>
    <x v="0"/>
    <s v="Profesional Especializado"/>
    <x v="0"/>
  </r>
  <r>
    <x v="8"/>
    <x v="0"/>
    <s v="Profesional Especializado"/>
    <x v="0"/>
  </r>
  <r>
    <x v="5"/>
    <x v="0"/>
    <s v="Profesional Especializado"/>
    <x v="1"/>
  </r>
  <r>
    <x v="9"/>
    <x v="0"/>
    <s v="Profesional Especializado"/>
    <x v="0"/>
  </r>
  <r>
    <x v="6"/>
    <x v="0"/>
    <s v="Profesional Especializado"/>
    <x v="0"/>
  </r>
  <r>
    <x v="1"/>
    <x v="0"/>
    <s v="Profesional Especializado"/>
    <x v="1"/>
  </r>
  <r>
    <x v="10"/>
    <x v="0"/>
    <s v="Profesional Especializado"/>
    <x v="1"/>
  </r>
  <r>
    <x v="11"/>
    <x v="0"/>
    <s v="Profesional Especializado"/>
    <x v="1"/>
  </r>
  <r>
    <x v="7"/>
    <x v="0"/>
    <s v="Profesional Especializado"/>
    <x v="0"/>
  </r>
  <r>
    <x v="12"/>
    <x v="0"/>
    <s v="Profesional Especializado"/>
    <x v="0"/>
  </r>
  <r>
    <x v="5"/>
    <x v="0"/>
    <s v="Profesional Especializado"/>
    <x v="1"/>
  </r>
  <r>
    <x v="8"/>
    <x v="0"/>
    <s v="Profesional Especializado"/>
    <x v="0"/>
  </r>
  <r>
    <x v="3"/>
    <x v="0"/>
    <s v="Profesional Especializado"/>
    <x v="1"/>
  </r>
  <r>
    <x v="4"/>
    <x v="0"/>
    <s v="Profesional Especializado"/>
    <x v="1"/>
  </r>
  <r>
    <x v="1"/>
    <x v="1"/>
    <s v="Profesional Universitario"/>
    <x v="1"/>
  </r>
  <r>
    <x v="1"/>
    <x v="1"/>
    <s v="Profesional Universitario"/>
    <x v="1"/>
  </r>
  <r>
    <x v="7"/>
    <x v="1"/>
    <s v="Profesional Universitario"/>
    <x v="0"/>
  </r>
  <r>
    <x v="13"/>
    <x v="1"/>
    <s v="Profesional Universitario"/>
    <x v="0"/>
  </r>
  <r>
    <x v="14"/>
    <x v="1"/>
    <s v="Profesional Universitario"/>
    <x v="0"/>
  </r>
  <r>
    <x v="15"/>
    <x v="1"/>
    <s v="Profesional Universitario"/>
    <x v="0"/>
  </r>
  <r>
    <x v="2"/>
    <x v="1"/>
    <s v="Profesional Universitario"/>
    <x v="0"/>
  </r>
  <r>
    <x v="16"/>
    <x v="1"/>
    <s v="Profesional Universitario"/>
    <x v="0"/>
  </r>
  <r>
    <x v="14"/>
    <x v="1"/>
    <s v="Profesional Universitario"/>
    <x v="0"/>
  </r>
  <r>
    <x v="14"/>
    <x v="1"/>
    <s v="Profesional Universitario"/>
    <x v="0"/>
  </r>
  <r>
    <x v="10"/>
    <x v="1"/>
    <s v="Profesional Universitario"/>
    <x v="1"/>
  </r>
  <r>
    <x v="15"/>
    <x v="1"/>
    <s v="Profesional Universitario"/>
    <x v="0"/>
  </r>
  <r>
    <x v="15"/>
    <x v="1"/>
    <s v="Profesional Universitario"/>
    <x v="0"/>
  </r>
  <r>
    <x v="2"/>
    <x v="1"/>
    <s v="Profesional Universitario"/>
    <x v="0"/>
  </r>
  <r>
    <x v="17"/>
    <x v="1"/>
    <s v="Profesional Universitario"/>
    <x v="0"/>
  </r>
  <r>
    <x v="2"/>
    <x v="1"/>
    <s v="Profesional Universitario"/>
    <x v="0"/>
  </r>
  <r>
    <x v="5"/>
    <x v="1"/>
    <s v="Profesional Universitario"/>
    <x v="1"/>
  </r>
  <r>
    <x v="15"/>
    <x v="1"/>
    <s v="Profesional Universitario"/>
    <x v="0"/>
  </r>
  <r>
    <x v="5"/>
    <x v="1"/>
    <s v="Profesional Universitario"/>
    <x v="1"/>
  </r>
  <r>
    <x v="8"/>
    <x v="1"/>
    <s v="Profesional Universitario"/>
    <x v="0"/>
  </r>
  <r>
    <x v="15"/>
    <x v="1"/>
    <s v="Profesional Universitario"/>
    <x v="0"/>
  </r>
  <r>
    <x v="18"/>
    <x v="1"/>
    <s v="Profesional Universitario"/>
    <x v="0"/>
  </r>
  <r>
    <x v="14"/>
    <x v="1"/>
    <s v="Profesional Universitario"/>
    <x v="0"/>
  </r>
  <r>
    <x v="15"/>
    <x v="1"/>
    <s v="Profesional Universitario"/>
    <x v="0"/>
  </r>
  <r>
    <x v="14"/>
    <x v="1"/>
    <s v="Profesional Universitario"/>
    <x v="0"/>
  </r>
  <r>
    <x v="0"/>
    <x v="1"/>
    <s v="Profesional Universitario"/>
    <x v="0"/>
  </r>
  <r>
    <x v="12"/>
    <x v="1"/>
    <s v="Profesional Universitario"/>
    <x v="0"/>
  </r>
  <r>
    <x v="19"/>
    <x v="1"/>
    <s v="Profesional Universitario"/>
    <x v="0"/>
  </r>
  <r>
    <x v="14"/>
    <x v="1"/>
    <s v="Profesional Universitario"/>
    <x v="0"/>
  </r>
  <r>
    <x v="0"/>
    <x v="1"/>
    <s v="Profesional Universitario"/>
    <x v="0"/>
  </r>
  <r>
    <x v="15"/>
    <x v="1"/>
    <s v="Profesional Universitario"/>
    <x v="0"/>
  </r>
  <r>
    <x v="15"/>
    <x v="1"/>
    <s v="Profesional Universitario"/>
    <x v="0"/>
  </r>
  <r>
    <x v="5"/>
    <x v="1"/>
    <s v="Profesional Universitario"/>
    <x v="1"/>
  </r>
  <r>
    <x v="0"/>
    <x v="1"/>
    <s v="Profesional Universitario"/>
    <x v="0"/>
  </r>
  <r>
    <x v="0"/>
    <x v="1"/>
    <s v="Profesional Universitario"/>
    <x v="0"/>
  </r>
  <r>
    <x v="13"/>
    <x v="1"/>
    <s v="Profesional Universitario"/>
    <x v="0"/>
  </r>
  <r>
    <x v="6"/>
    <x v="1"/>
    <s v="Profesional Universitario"/>
    <x v="0"/>
  </r>
  <r>
    <x v="0"/>
    <x v="1"/>
    <s v="Profesional Universitario"/>
    <x v="0"/>
  </r>
  <r>
    <x v="15"/>
    <x v="1"/>
    <s v="Profesional Universitario"/>
    <x v="0"/>
  </r>
  <r>
    <x v="14"/>
    <x v="1"/>
    <s v="Profesional Universitario"/>
    <x v="0"/>
  </r>
  <r>
    <x v="12"/>
    <x v="1"/>
    <s v="Profesional Universitario"/>
    <x v="0"/>
  </r>
  <r>
    <x v="14"/>
    <x v="1"/>
    <s v="Profesional Universitario"/>
    <x v="0"/>
  </r>
  <r>
    <x v="0"/>
    <x v="1"/>
    <s v="Profesional Universitario"/>
    <x v="0"/>
  </r>
  <r>
    <x v="7"/>
    <x v="1"/>
    <s v="Profesional Universitario"/>
    <x v="0"/>
  </r>
  <r>
    <x v="12"/>
    <x v="1"/>
    <s v="Profesional Universitario"/>
    <x v="0"/>
  </r>
  <r>
    <x v="1"/>
    <x v="1"/>
    <s v="Profesional Universitario"/>
    <x v="1"/>
  </r>
  <r>
    <x v="15"/>
    <x v="1"/>
    <s v="Profesional Universitario"/>
    <x v="0"/>
  </r>
  <r>
    <x v="2"/>
    <x v="1"/>
    <s v="Profesional Universitario"/>
    <x v="0"/>
  </r>
  <r>
    <x v="20"/>
    <x v="1"/>
    <s v="Profesional Universitario"/>
    <x v="0"/>
  </r>
  <r>
    <x v="15"/>
    <x v="1"/>
    <s v="Profesional Universitario"/>
    <x v="0"/>
  </r>
  <r>
    <x v="12"/>
    <x v="1"/>
    <s v="Profesional Universitario"/>
    <x v="0"/>
  </r>
  <r>
    <x v="0"/>
    <x v="1"/>
    <s v="Profesional Universitario"/>
    <x v="0"/>
  </r>
  <r>
    <x v="6"/>
    <x v="1"/>
    <s v="Profesional Universitario"/>
    <x v="0"/>
  </r>
  <r>
    <x v="0"/>
    <x v="1"/>
    <s v="Profesional Universitario"/>
    <x v="0"/>
  </r>
  <r>
    <x v="15"/>
    <x v="1"/>
    <s v="Profesional Universitario"/>
    <x v="0"/>
  </r>
  <r>
    <x v="1"/>
    <x v="1"/>
    <s v="Profesional Universitario"/>
    <x v="1"/>
  </r>
  <r>
    <x v="7"/>
    <x v="1"/>
    <s v="Profesional Universitario"/>
    <x v="0"/>
  </r>
  <r>
    <x v="13"/>
    <x v="1"/>
    <s v="Profesional Universitario"/>
    <x v="0"/>
  </r>
  <r>
    <x v="15"/>
    <x v="1"/>
    <s v="Profesional Universitario"/>
    <x v="0"/>
  </r>
  <r>
    <x v="14"/>
    <x v="1"/>
    <s v="Profesional Universitario"/>
    <x v="0"/>
  </r>
  <r>
    <x v="13"/>
    <x v="1"/>
    <s v="Profesional Universitario"/>
    <x v="0"/>
  </r>
  <r>
    <x v="6"/>
    <x v="1"/>
    <s v="Profesional Universitario"/>
    <x v="0"/>
  </r>
  <r>
    <x v="2"/>
    <x v="1"/>
    <s v="Profesional Universitario"/>
    <x v="0"/>
  </r>
  <r>
    <x v="15"/>
    <x v="1"/>
    <s v="Profesional Universitario"/>
    <x v="0"/>
  </r>
  <r>
    <x v="21"/>
    <x v="1"/>
    <s v="Profesional Universitario"/>
    <x v="0"/>
  </r>
  <r>
    <x v="15"/>
    <x v="1"/>
    <s v="Profesional Universitario"/>
    <x v="0"/>
  </r>
  <r>
    <x v="14"/>
    <x v="1"/>
    <s v="Profesional Universitario"/>
    <x v="0"/>
  </r>
  <r>
    <x v="17"/>
    <x v="1"/>
    <s v="Profesional Universitario"/>
    <x v="0"/>
  </r>
  <r>
    <x v="14"/>
    <x v="1"/>
    <s v="Profesional Universitario"/>
    <x v="0"/>
  </r>
  <r>
    <x v="14"/>
    <x v="1"/>
    <s v="Profesional Universitario"/>
    <x v="0"/>
  </r>
  <r>
    <x v="12"/>
    <x v="1"/>
    <s v="Profesional Universitario"/>
    <x v="0"/>
  </r>
  <r>
    <x v="3"/>
    <x v="1"/>
    <s v="Profesional Universitario"/>
    <x v="1"/>
  </r>
  <r>
    <x v="17"/>
    <x v="1"/>
    <s v="Profesional Universitario"/>
    <x v="0"/>
  </r>
  <r>
    <x v="2"/>
    <x v="1"/>
    <s v="Profesional Universitario"/>
    <x v="0"/>
  </r>
  <r>
    <x v="21"/>
    <x v="1"/>
    <s v="Profesional Universitario"/>
    <x v="0"/>
  </r>
  <r>
    <x v="15"/>
    <x v="1"/>
    <s v="Profesional Universitario"/>
    <x v="0"/>
  </r>
  <r>
    <x v="21"/>
    <x v="1"/>
    <s v="Profesional Universitario"/>
    <x v="0"/>
  </r>
  <r>
    <x v="5"/>
    <x v="1"/>
    <s v="Profesional Universitario"/>
    <x v="1"/>
  </r>
  <r>
    <x v="15"/>
    <x v="1"/>
    <s v="Profesional Universitario"/>
    <x v="0"/>
  </r>
  <r>
    <x v="6"/>
    <x v="1"/>
    <s v="Profesional Universitario"/>
    <x v="0"/>
  </r>
  <r>
    <x v="7"/>
    <x v="1"/>
    <s v="Profesional Universitario"/>
    <x v="0"/>
  </r>
  <r>
    <x v="21"/>
    <x v="1"/>
    <s v="Profesional Universitario"/>
    <x v="0"/>
  </r>
  <r>
    <x v="22"/>
    <x v="1"/>
    <s v="Profesional Universitario"/>
    <x v="0"/>
  </r>
  <r>
    <x v="1"/>
    <x v="1"/>
    <s v="Profesional Universitario"/>
    <x v="1"/>
  </r>
  <r>
    <x v="14"/>
    <x v="1"/>
    <s v="Profesional Universitario"/>
    <x v="0"/>
  </r>
  <r>
    <x v="6"/>
    <x v="1"/>
    <s v="Profesional Universitario"/>
    <x v="0"/>
  </r>
  <r>
    <x v="14"/>
    <x v="1"/>
    <s v="Profesional Universitario"/>
    <x v="0"/>
  </r>
  <r>
    <x v="0"/>
    <x v="1"/>
    <s v="Profesional Universitario"/>
    <x v="0"/>
  </r>
  <r>
    <x v="1"/>
    <x v="1"/>
    <s v="Profesional Universitario"/>
    <x v="1"/>
  </r>
  <r>
    <x v="12"/>
    <x v="1"/>
    <s v="Profesional Universitario"/>
    <x v="0"/>
  </r>
  <r>
    <x v="14"/>
    <x v="1"/>
    <s v="Profesional Universitario"/>
    <x v="0"/>
  </r>
  <r>
    <x v="13"/>
    <x v="1"/>
    <s v="Profesional Universitario"/>
    <x v="0"/>
  </r>
  <r>
    <x v="14"/>
    <x v="1"/>
    <s v="Profesional Universitario"/>
    <x v="0"/>
  </r>
  <r>
    <x v="1"/>
    <x v="1"/>
    <s v="Profesional Universitario"/>
    <x v="1"/>
  </r>
  <r>
    <x v="1"/>
    <x v="1"/>
    <s v="Profesional Universitario"/>
    <x v="1"/>
  </r>
  <r>
    <x v="15"/>
    <x v="1"/>
    <s v="Profesional Universitario"/>
    <x v="0"/>
  </r>
  <r>
    <x v="14"/>
    <x v="1"/>
    <s v="Profesional Universitario"/>
    <x v="0"/>
  </r>
  <r>
    <x v="2"/>
    <x v="1"/>
    <s v="Profesional Universitario"/>
    <x v="0"/>
  </r>
  <r>
    <x v="3"/>
    <x v="1"/>
    <s v="Profesional Universitario"/>
    <x v="1"/>
  </r>
  <r>
    <x v="1"/>
    <x v="1"/>
    <s v="Profesional Universitario"/>
    <x v="1"/>
  </r>
  <r>
    <x v="2"/>
    <x v="1"/>
    <s v="Profesional Universitario"/>
    <x v="0"/>
  </r>
  <r>
    <x v="12"/>
    <x v="1"/>
    <s v="Profesional Universitario"/>
    <x v="0"/>
  </r>
  <r>
    <x v="1"/>
    <x v="1"/>
    <s v="Profesional Universitario"/>
    <x v="1"/>
  </r>
  <r>
    <x v="2"/>
    <x v="1"/>
    <s v="Profesional Universitario"/>
    <x v="0"/>
  </r>
  <r>
    <x v="4"/>
    <x v="1"/>
    <s v="Profesional Universitario"/>
    <x v="1"/>
  </r>
  <r>
    <x v="10"/>
    <x v="1"/>
    <s v="Profesional Universitario"/>
    <x v="1"/>
  </r>
  <r>
    <x v="14"/>
    <x v="1"/>
    <s v="Profesional Universitario"/>
    <x v="0"/>
  </r>
  <r>
    <x v="15"/>
    <x v="1"/>
    <s v="Profesional Universitario"/>
    <x v="0"/>
  </r>
  <r>
    <x v="0"/>
    <x v="1"/>
    <s v="Profesional Universitario"/>
    <x v="0"/>
  </r>
  <r>
    <x v="8"/>
    <x v="1"/>
    <s v="Profesional Universitario"/>
    <x v="0"/>
  </r>
  <r>
    <x v="1"/>
    <x v="1"/>
    <s v="Profesional Universitario"/>
    <x v="1"/>
  </r>
  <r>
    <x v="0"/>
    <x v="1"/>
    <s v="Profesional Universitario"/>
    <x v="0"/>
  </r>
  <r>
    <x v="15"/>
    <x v="1"/>
    <s v="Profesional Universitario"/>
    <x v="0"/>
  </r>
  <r>
    <x v="19"/>
    <x v="1"/>
    <s v="Profesional Universitario"/>
    <x v="0"/>
  </r>
  <r>
    <x v="3"/>
    <x v="1"/>
    <s v="Profesional Universitario"/>
    <x v="1"/>
  </r>
  <r>
    <x v="5"/>
    <x v="1"/>
    <s v="Profesional Universitario"/>
    <x v="1"/>
  </r>
  <r>
    <x v="10"/>
    <x v="1"/>
    <s v="Profesional Universitario"/>
    <x v="1"/>
  </r>
  <r>
    <x v="4"/>
    <x v="1"/>
    <s v="Profesional Universitario"/>
    <x v="1"/>
  </r>
  <r>
    <x v="15"/>
    <x v="1"/>
    <s v="Profesional Universitario"/>
    <x v="0"/>
  </r>
  <r>
    <x v="6"/>
    <x v="1"/>
    <s v="Profesional Universitario"/>
    <x v="0"/>
  </r>
  <r>
    <x v="15"/>
    <x v="1"/>
    <s v="Profesional Universitario"/>
    <x v="0"/>
  </r>
  <r>
    <x v="2"/>
    <x v="1"/>
    <s v="Profesional Universitario"/>
    <x v="0"/>
  </r>
  <r>
    <x v="11"/>
    <x v="1"/>
    <s v="Profesional Universitario"/>
    <x v="1"/>
  </r>
  <r>
    <x v="6"/>
    <x v="1"/>
    <s v="Profesional Universitario"/>
    <x v="0"/>
  </r>
  <r>
    <x v="15"/>
    <x v="1"/>
    <s v="Profesional Universitario"/>
    <x v="0"/>
  </r>
  <r>
    <x v="3"/>
    <x v="1"/>
    <s v="Profesional Universitario"/>
    <x v="1"/>
  </r>
  <r>
    <x v="0"/>
    <x v="1"/>
    <s v="Profesional Universitario"/>
    <x v="0"/>
  </r>
  <r>
    <x v="1"/>
    <x v="1"/>
    <s v="Profesional Universitario"/>
    <x v="1"/>
  </r>
  <r>
    <x v="6"/>
    <x v="1"/>
    <s v="Profesional Universitario"/>
    <x v="0"/>
  </r>
  <r>
    <x v="14"/>
    <x v="1"/>
    <s v="Profesional Universitario"/>
    <x v="0"/>
  </r>
  <r>
    <x v="15"/>
    <x v="1"/>
    <s v="Profesional Universitario"/>
    <x v="0"/>
  </r>
  <r>
    <x v="13"/>
    <x v="1"/>
    <s v="Profesional Universitario"/>
    <x v="0"/>
  </r>
  <r>
    <x v="15"/>
    <x v="1"/>
    <s v="Profesional Universitario"/>
    <x v="0"/>
  </r>
  <r>
    <x v="14"/>
    <x v="1"/>
    <s v="Profesional Universitario"/>
    <x v="0"/>
  </r>
  <r>
    <x v="2"/>
    <x v="1"/>
    <s v="Profesional Universitario"/>
    <x v="0"/>
  </r>
  <r>
    <x v="0"/>
    <x v="1"/>
    <s v="Profesional Universitario"/>
    <x v="0"/>
  </r>
  <r>
    <x v="15"/>
    <x v="1"/>
    <s v="Profesional Universitario"/>
    <x v="0"/>
  </r>
  <r>
    <x v="15"/>
    <x v="1"/>
    <s v="Profesional Universitario"/>
    <x v="0"/>
  </r>
  <r>
    <x v="15"/>
    <x v="1"/>
    <s v="Profesional Universitario"/>
    <x v="0"/>
  </r>
  <r>
    <x v="5"/>
    <x v="1"/>
    <s v="Profesional Universitario"/>
    <x v="1"/>
  </r>
  <r>
    <x v="18"/>
    <x v="1"/>
    <s v="Profesional Universitario"/>
    <x v="0"/>
  </r>
  <r>
    <x v="12"/>
    <x v="1"/>
    <s v="Profesional Universitario"/>
    <x v="0"/>
  </r>
  <r>
    <x v="20"/>
    <x v="1"/>
    <s v="Profesional Universitario"/>
    <x v="0"/>
  </r>
  <r>
    <x v="14"/>
    <x v="1"/>
    <s v="Profesional Universitario"/>
    <x v="0"/>
  </r>
  <r>
    <x v="10"/>
    <x v="1"/>
    <s v="Profesional Universitario"/>
    <x v="1"/>
  </r>
  <r>
    <x v="15"/>
    <x v="1"/>
    <s v="Profesional Universitario"/>
    <x v="0"/>
  </r>
  <r>
    <x v="15"/>
    <x v="1"/>
    <s v="Profesional Universitario"/>
    <x v="0"/>
  </r>
  <r>
    <x v="3"/>
    <x v="1"/>
    <s v="Profesional Universitario"/>
    <x v="1"/>
  </r>
  <r>
    <x v="2"/>
    <x v="1"/>
    <s v="Profesional Universitario"/>
    <x v="0"/>
  </r>
  <r>
    <x v="0"/>
    <x v="1"/>
    <s v="Profesional Universitario"/>
    <x v="0"/>
  </r>
  <r>
    <x v="14"/>
    <x v="1"/>
    <s v="Profesional Universitario"/>
    <x v="0"/>
  </r>
  <r>
    <x v="8"/>
    <x v="1"/>
    <s v="Profesional Universitario"/>
    <x v="0"/>
  </r>
  <r>
    <x v="20"/>
    <x v="1"/>
    <s v="Profesional Universitario"/>
    <x v="0"/>
  </r>
  <r>
    <x v="14"/>
    <x v="1"/>
    <s v="Profesional Universitario"/>
    <x v="0"/>
  </r>
  <r>
    <x v="2"/>
    <x v="1"/>
    <s v="Profesional Universitario"/>
    <x v="0"/>
  </r>
  <r>
    <x v="21"/>
    <x v="1"/>
    <s v="Profesional Universitario"/>
    <x v="0"/>
  </r>
  <r>
    <x v="14"/>
    <x v="1"/>
    <s v="Profesional Universitario"/>
    <x v="0"/>
  </r>
  <r>
    <x v="15"/>
    <x v="1"/>
    <s v="Profesional Universitario"/>
    <x v="0"/>
  </r>
  <r>
    <x v="21"/>
    <x v="1"/>
    <s v="Profesional Universitario"/>
    <x v="0"/>
  </r>
  <r>
    <x v="1"/>
    <x v="1"/>
    <s v="Profesional Universitario"/>
    <x v="1"/>
  </r>
  <r>
    <x v="3"/>
    <x v="1"/>
    <s v="Profesional Universitario"/>
    <x v="1"/>
  </r>
  <r>
    <x v="12"/>
    <x v="1"/>
    <s v="Profesional Universitario"/>
    <x v="0"/>
  </r>
  <r>
    <x v="15"/>
    <x v="1"/>
    <s v="Profesional Universitario"/>
    <x v="0"/>
  </r>
  <r>
    <x v="14"/>
    <x v="1"/>
    <s v="Profesional Universitario"/>
    <x v="0"/>
  </r>
  <r>
    <x v="21"/>
    <x v="1"/>
    <s v="Profesional Universitario"/>
    <x v="0"/>
  </r>
  <r>
    <x v="15"/>
    <x v="1"/>
    <s v="Profesional Universitario"/>
    <x v="0"/>
  </r>
  <r>
    <x v="15"/>
    <x v="1"/>
    <s v="Profesional Universitario"/>
    <x v="0"/>
  </r>
  <r>
    <x v="11"/>
    <x v="1"/>
    <s v="Profesional Universitario"/>
    <x v="1"/>
  </r>
  <r>
    <x v="18"/>
    <x v="1"/>
    <s v="Profesional Universitario"/>
    <x v="0"/>
  </r>
  <r>
    <x v="14"/>
    <x v="1"/>
    <s v="Profesional Universitario"/>
    <x v="0"/>
  </r>
  <r>
    <x v="4"/>
    <x v="1"/>
    <s v="Profesional Universitario"/>
    <x v="1"/>
  </r>
  <r>
    <x v="21"/>
    <x v="1"/>
    <s v="Profesional Universitario"/>
    <x v="0"/>
  </r>
  <r>
    <x v="10"/>
    <x v="1"/>
    <s v="Profesional Universitario"/>
    <x v="1"/>
  </r>
  <r>
    <x v="4"/>
    <x v="1"/>
    <s v="Profesional Universitario"/>
    <x v="1"/>
  </r>
  <r>
    <x v="1"/>
    <x v="1"/>
    <s v="Profesional Universitario"/>
    <x v="1"/>
  </r>
  <r>
    <x v="3"/>
    <x v="1"/>
    <s v="Profesional Universitario"/>
    <x v="1"/>
  </r>
  <r>
    <x v="12"/>
    <x v="1"/>
    <s v="Profesional Universitario"/>
    <x v="0"/>
  </r>
  <r>
    <x v="0"/>
    <x v="1"/>
    <s v="Profesional Universitario"/>
    <x v="0"/>
  </r>
  <r>
    <x v="7"/>
    <x v="1"/>
    <s v="Profesional Universitario"/>
    <x v="0"/>
  </r>
  <r>
    <x v="15"/>
    <x v="1"/>
    <s v="Profesional Universitario"/>
    <x v="0"/>
  </r>
  <r>
    <x v="13"/>
    <x v="1"/>
    <s v="Profesional Universitario"/>
    <x v="0"/>
  </r>
  <r>
    <x v="6"/>
    <x v="1"/>
    <s v="Profesional Universitario"/>
    <x v="0"/>
  </r>
  <r>
    <x v="2"/>
    <x v="1"/>
    <s v="Profesional Universitario"/>
    <x v="0"/>
  </r>
  <r>
    <x v="1"/>
    <x v="1"/>
    <s v="Profesional Universitario"/>
    <x v="1"/>
  </r>
  <r>
    <x v="6"/>
    <x v="1"/>
    <s v="Profesional Universitario"/>
    <x v="0"/>
  </r>
  <r>
    <x v="17"/>
    <x v="1"/>
    <s v="Profesional Universitario"/>
    <x v="0"/>
  </r>
  <r>
    <x v="4"/>
    <x v="1"/>
    <s v="Profesional Universitario"/>
    <x v="1"/>
  </r>
  <r>
    <x v="2"/>
    <x v="1"/>
    <s v="Profesional Universitario"/>
    <x v="0"/>
  </r>
  <r>
    <x v="15"/>
    <x v="1"/>
    <s v="Profesional Universitario"/>
    <x v="0"/>
  </r>
  <r>
    <x v="0"/>
    <x v="1"/>
    <s v="Profesional Universitario"/>
    <x v="0"/>
  </r>
  <r>
    <x v="12"/>
    <x v="1"/>
    <s v="Profesional Universitario"/>
    <x v="0"/>
  </r>
  <r>
    <x v="21"/>
    <x v="1"/>
    <s v="Profesional Universitario"/>
    <x v="0"/>
  </r>
  <r>
    <x v="13"/>
    <x v="1"/>
    <s v="Profesional Universitario"/>
    <x v="0"/>
  </r>
  <r>
    <x v="14"/>
    <x v="1"/>
    <s v="Profesional Universitario"/>
    <x v="0"/>
  </r>
  <r>
    <x v="0"/>
    <x v="1"/>
    <s v="Profesional Universitario"/>
    <x v="0"/>
  </r>
  <r>
    <x v="12"/>
    <x v="1"/>
    <s v="Profesional Universitario"/>
    <x v="0"/>
  </r>
  <r>
    <x v="15"/>
    <x v="1"/>
    <s v="Profesional Universitario"/>
    <x v="0"/>
  </r>
  <r>
    <x v="7"/>
    <x v="1"/>
    <s v="Profesional Universitario"/>
    <x v="0"/>
  </r>
  <r>
    <x v="1"/>
    <x v="1"/>
    <s v="Profesional Universitario"/>
    <x v="1"/>
  </r>
  <r>
    <x v="6"/>
    <x v="1"/>
    <s v="Profesional Universitario"/>
    <x v="0"/>
  </r>
  <r>
    <x v="3"/>
    <x v="1"/>
    <s v="Profesional Universitario"/>
    <x v="1"/>
  </r>
  <r>
    <x v="0"/>
    <x v="1"/>
    <s v="Profesional Universitario"/>
    <x v="0"/>
  </r>
  <r>
    <x v="1"/>
    <x v="1"/>
    <s v="Profesional Universitario"/>
    <x v="1"/>
  </r>
  <r>
    <x v="7"/>
    <x v="1"/>
    <s v="Profesional Universitario"/>
    <x v="0"/>
  </r>
  <r>
    <x v="21"/>
    <x v="1"/>
    <s v="Profesional Universitario"/>
    <x v="0"/>
  </r>
  <r>
    <x v="11"/>
    <x v="1"/>
    <s v="Profesional Universitario"/>
    <x v="1"/>
  </r>
  <r>
    <x v="15"/>
    <x v="1"/>
    <s v="Profesional Universitario"/>
    <x v="0"/>
  </r>
  <r>
    <x v="14"/>
    <x v="1"/>
    <s v="Profesional Universitario"/>
    <x v="0"/>
  </r>
  <r>
    <x v="22"/>
    <x v="1"/>
    <s v="Profesional Universitario"/>
    <x v="0"/>
  </r>
  <r>
    <x v="1"/>
    <x v="1"/>
    <s v="Profesional Universitario"/>
    <x v="1"/>
  </r>
  <r>
    <x v="0"/>
    <x v="1"/>
    <s v="Profesional Universitario"/>
    <x v="0"/>
  </r>
  <r>
    <x v="2"/>
    <x v="1"/>
    <s v="Profesional Universitario"/>
    <x v="0"/>
  </r>
  <r>
    <x v="15"/>
    <x v="1"/>
    <s v="Profesional Universitario"/>
    <x v="0"/>
  </r>
  <r>
    <x v="15"/>
    <x v="1"/>
    <s v="Profesional Universitario"/>
    <x v="0"/>
  </r>
  <r>
    <x v="8"/>
    <x v="1"/>
    <s v="Profesional Universitario"/>
    <x v="0"/>
  </r>
  <r>
    <x v="15"/>
    <x v="1"/>
    <s v="Profesional Universitario"/>
    <x v="0"/>
  </r>
  <r>
    <x v="5"/>
    <x v="1"/>
    <s v="Profesional Universitario"/>
    <x v="1"/>
  </r>
  <r>
    <x v="6"/>
    <x v="1"/>
    <s v="Profesional Universitario"/>
    <x v="0"/>
  </r>
  <r>
    <x v="12"/>
    <x v="1"/>
    <s v="Profesional Universitario"/>
    <x v="0"/>
  </r>
  <r>
    <x v="14"/>
    <x v="1"/>
    <s v="Profesional Universitario"/>
    <x v="0"/>
  </r>
  <r>
    <x v="7"/>
    <x v="2"/>
    <s v="Profesional Universitario"/>
    <x v="0"/>
  </r>
  <r>
    <x v="1"/>
    <x v="2"/>
    <s v="Profesional Universitario"/>
    <x v="1"/>
  </r>
  <r>
    <x v="15"/>
    <x v="2"/>
    <s v="Profesional Universitario"/>
    <x v="0"/>
  </r>
  <r>
    <x v="1"/>
    <x v="2"/>
    <s v="Profesional Universitario"/>
    <x v="1"/>
  </r>
  <r>
    <x v="0"/>
    <x v="2"/>
    <s v="Profesional Universitario"/>
    <x v="0"/>
  </r>
  <r>
    <x v="1"/>
    <x v="2"/>
    <s v="Profesional Universitario"/>
    <x v="1"/>
  </r>
  <r>
    <x v="5"/>
    <x v="2"/>
    <s v="Profesional Universitario"/>
    <x v="1"/>
  </r>
  <r>
    <x v="1"/>
    <x v="2"/>
    <s v="Profesional Universitario"/>
    <x v="1"/>
  </r>
  <r>
    <x v="3"/>
    <x v="2"/>
    <s v="Profesional Universitario"/>
    <x v="1"/>
  </r>
  <r>
    <x v="11"/>
    <x v="2"/>
    <s v="Profesional Universitario"/>
    <x v="1"/>
  </r>
  <r>
    <x v="20"/>
    <x v="3"/>
    <s v="Profesional Universitario"/>
    <x v="0"/>
  </r>
  <r>
    <x v="1"/>
    <x v="3"/>
    <s v="Profesional Universitario"/>
    <x v="1"/>
  </r>
  <r>
    <x v="13"/>
    <x v="3"/>
    <s v="Profesional Universitario"/>
    <x v="0"/>
  </r>
  <r>
    <x v="13"/>
    <x v="3"/>
    <s v="Profesional Universitario"/>
    <x v="0"/>
  </r>
  <r>
    <x v="10"/>
    <x v="3"/>
    <s v="Profesional Universitario"/>
    <x v="1"/>
  </r>
  <r>
    <x v="2"/>
    <x v="3"/>
    <s v="Profesional Universitario"/>
    <x v="0"/>
  </r>
  <r>
    <x v="7"/>
    <x v="3"/>
    <s v="Profesional Universitario"/>
    <x v="0"/>
  </r>
  <r>
    <x v="20"/>
    <x v="3"/>
    <s v="Profesional Universitario"/>
    <x v="0"/>
  </r>
  <r>
    <x v="3"/>
    <x v="2"/>
    <s v="Profesional Universitario"/>
    <x v="1"/>
  </r>
  <r>
    <x v="1"/>
    <x v="3"/>
    <s v="Profesional Universitario"/>
    <x v="1"/>
  </r>
  <r>
    <x v="2"/>
    <x v="4"/>
    <s v="Técnico Operativo"/>
    <x v="0"/>
  </r>
  <r>
    <x v="2"/>
    <x v="4"/>
    <s v="Técnico Operativo"/>
    <x v="0"/>
  </r>
  <r>
    <x v="1"/>
    <x v="4"/>
    <s v="Técnico Operativo"/>
    <x v="1"/>
  </r>
  <r>
    <x v="1"/>
    <x v="4"/>
    <s v="Técnico Operativo"/>
    <x v="1"/>
  </r>
  <r>
    <x v="0"/>
    <x v="4"/>
    <s v="Técnico Operativo"/>
    <x v="0"/>
  </r>
  <r>
    <x v="1"/>
    <x v="4"/>
    <s v="Técnico Operativo"/>
    <x v="1"/>
  </r>
  <r>
    <x v="18"/>
    <x v="4"/>
    <s v="Técnico Operativo"/>
    <x v="0"/>
  </r>
  <r>
    <x v="20"/>
    <x v="4"/>
    <s v="Técnico Operativo"/>
    <x v="0"/>
  </r>
  <r>
    <x v="20"/>
    <x v="4"/>
    <s v="Técnico Operativo"/>
    <x v="0"/>
  </r>
  <r>
    <x v="21"/>
    <x v="4"/>
    <s v="Técnico Operativo"/>
    <x v="0"/>
  </r>
  <r>
    <x v="7"/>
    <x v="4"/>
    <s v="Técnico Operativo"/>
    <x v="0"/>
  </r>
  <r>
    <x v="2"/>
    <x v="4"/>
    <s v="Técnico Operativo"/>
    <x v="0"/>
  </r>
  <r>
    <x v="1"/>
    <x v="4"/>
    <s v="Técnico Operativo"/>
    <x v="1"/>
  </r>
  <r>
    <x v="0"/>
    <x v="4"/>
    <s v="Técnico Operativo"/>
    <x v="0"/>
  </r>
  <r>
    <x v="5"/>
    <x v="4"/>
    <s v="Técnico Operativo"/>
    <x v="1"/>
  </r>
  <r>
    <x v="18"/>
    <x v="4"/>
    <s v="Técnico Operativo"/>
    <x v="0"/>
  </r>
  <r>
    <x v="8"/>
    <x v="4"/>
    <s v="Técnico Operativo"/>
    <x v="0"/>
  </r>
  <r>
    <x v="2"/>
    <x v="4"/>
    <s v="Técnico Operativo"/>
    <x v="0"/>
  </r>
  <r>
    <x v="21"/>
    <x v="4"/>
    <s v="Técnico Operativo"/>
    <x v="0"/>
  </r>
  <r>
    <x v="2"/>
    <x v="4"/>
    <s v="Técnico Operativo"/>
    <x v="0"/>
  </r>
  <r>
    <x v="1"/>
    <x v="4"/>
    <s v="Técnico Operativo"/>
    <x v="1"/>
  </r>
  <r>
    <x v="3"/>
    <x v="4"/>
    <s v="Técnico Operativo"/>
    <x v="1"/>
  </r>
  <r>
    <x v="14"/>
    <x v="4"/>
    <s v="Técnico Operativo"/>
    <x v="0"/>
  </r>
  <r>
    <x v="1"/>
    <x v="4"/>
    <s v="Técnico Operativo"/>
    <x v="1"/>
  </r>
  <r>
    <x v="16"/>
    <x v="4"/>
    <s v="Técnico Operativo"/>
    <x v="0"/>
  </r>
  <r>
    <x v="10"/>
    <x v="4"/>
    <s v="Técnico Operativo"/>
    <x v="1"/>
  </r>
  <r>
    <x v="1"/>
    <x v="4"/>
    <s v="Técnico Operativo"/>
    <x v="1"/>
  </r>
  <r>
    <x v="18"/>
    <x v="4"/>
    <s v="Técnico Operativo"/>
    <x v="0"/>
  </r>
  <r>
    <x v="7"/>
    <x v="4"/>
    <s v="Técnico Operativo"/>
    <x v="0"/>
  </r>
  <r>
    <x v="1"/>
    <x v="4"/>
    <s v="Técnico Operativo"/>
    <x v="1"/>
  </r>
  <r>
    <x v="21"/>
    <x v="4"/>
    <s v="Técnico Operativo"/>
    <x v="0"/>
  </r>
  <r>
    <x v="1"/>
    <x v="4"/>
    <s v="Técnico Operativo"/>
    <x v="1"/>
  </r>
  <r>
    <x v="13"/>
    <x v="4"/>
    <s v="Técnico Operativo"/>
    <x v="0"/>
  </r>
  <r>
    <x v="23"/>
    <x v="4"/>
    <s v="Técnico Operativo"/>
    <x v="0"/>
  </r>
  <r>
    <x v="23"/>
    <x v="4"/>
    <s v="Técnico Operativo"/>
    <x v="0"/>
  </r>
  <r>
    <x v="1"/>
    <x v="4"/>
    <s v="Técnico Operativo"/>
    <x v="1"/>
  </r>
  <r>
    <x v="20"/>
    <x v="4"/>
    <s v="Técnico Operativo"/>
    <x v="0"/>
  </r>
  <r>
    <x v="12"/>
    <x v="4"/>
    <s v="Técnico Operativo"/>
    <x v="0"/>
  </r>
  <r>
    <x v="8"/>
    <x v="4"/>
    <s v="Técnico Operativo"/>
    <x v="0"/>
  </r>
  <r>
    <x v="1"/>
    <x v="4"/>
    <s v="Técnico Operativo"/>
    <x v="1"/>
  </r>
  <r>
    <x v="2"/>
    <x v="4"/>
    <s v="Técnico Operativo"/>
    <x v="0"/>
  </r>
  <r>
    <x v="1"/>
    <x v="4"/>
    <s v="Técnico Operativo"/>
    <x v="1"/>
  </r>
  <r>
    <x v="3"/>
    <x v="4"/>
    <s v="Técnico Operativo"/>
    <x v="1"/>
  </r>
  <r>
    <x v="14"/>
    <x v="4"/>
    <s v="Técnico Operativo"/>
    <x v="0"/>
  </r>
  <r>
    <x v="3"/>
    <x v="4"/>
    <s v="Técnico Operativo"/>
    <x v="1"/>
  </r>
  <r>
    <x v="17"/>
    <x v="5"/>
    <s v="Técnico Operativo"/>
    <x v="0"/>
  </r>
  <r>
    <x v="21"/>
    <x v="5"/>
    <s v="Técnico Operativo"/>
    <x v="0"/>
  </r>
  <r>
    <x v="13"/>
    <x v="5"/>
    <s v="Técnico Operativo"/>
    <x v="0"/>
  </r>
  <r>
    <x v="17"/>
    <x v="5"/>
    <s v="Técnico Operativo"/>
    <x v="0"/>
  </r>
  <r>
    <x v="17"/>
    <x v="5"/>
    <s v="Técnico Operativo"/>
    <x v="0"/>
  </r>
  <r>
    <x v="0"/>
    <x v="5"/>
    <s v="Técnico Operativo"/>
    <x v="0"/>
  </r>
  <r>
    <x v="3"/>
    <x v="5"/>
    <s v="Técnico Operativo"/>
    <x v="1"/>
  </r>
  <r>
    <x v="5"/>
    <x v="5"/>
    <s v="Técnico Operativo"/>
    <x v="1"/>
  </r>
  <r>
    <x v="1"/>
    <x v="5"/>
    <s v="Técnico Operativo"/>
    <x v="1"/>
  </r>
  <r>
    <x v="0"/>
    <x v="5"/>
    <s v="Técnico Operativo"/>
    <x v="0"/>
  </r>
  <r>
    <x v="17"/>
    <x v="5"/>
    <s v="Técnico Operativo"/>
    <x v="0"/>
  </r>
  <r>
    <x v="0"/>
    <x v="5"/>
    <s v="Técnico Operativo"/>
    <x v="0"/>
  </r>
  <r>
    <x v="0"/>
    <x v="5"/>
    <s v="Técnico Operativo"/>
    <x v="0"/>
  </r>
  <r>
    <x v="0"/>
    <x v="5"/>
    <s v="Técnico Operativo"/>
    <x v="0"/>
  </r>
  <r>
    <x v="10"/>
    <x v="5"/>
    <s v="Técnico Operativo"/>
    <x v="1"/>
  </r>
  <r>
    <x v="1"/>
    <x v="5"/>
    <s v="Técnico Operativo"/>
    <x v="1"/>
  </r>
  <r>
    <x v="0"/>
    <x v="5"/>
    <s v="Técnico Operativo"/>
    <x v="0"/>
  </r>
  <r>
    <x v="17"/>
    <x v="5"/>
    <s v="Técnico Operativo"/>
    <x v="0"/>
  </r>
  <r>
    <x v="15"/>
    <x v="6"/>
    <s v="Secretario Ejecutivo"/>
    <x v="0"/>
  </r>
  <r>
    <x v="12"/>
    <x v="6"/>
    <s v="Secretario Ejecutivo"/>
    <x v="0"/>
  </r>
  <r>
    <x v="15"/>
    <x v="6"/>
    <s v="Secretario Ejecutivo"/>
    <x v="0"/>
  </r>
  <r>
    <x v="20"/>
    <x v="6"/>
    <s v="Secretario Ejecutivo"/>
    <x v="0"/>
  </r>
  <r>
    <x v="15"/>
    <x v="6"/>
    <s v="Secretario Ejecutivo"/>
    <x v="0"/>
  </r>
  <r>
    <x v="1"/>
    <x v="6"/>
    <s v="Secretario Ejecutivo"/>
    <x v="1"/>
  </r>
  <r>
    <x v="20"/>
    <x v="6"/>
    <s v="Secretario Ejecutivo"/>
    <x v="0"/>
  </r>
  <r>
    <x v="1"/>
    <x v="6"/>
    <s v="Secretario Ejecutivo"/>
    <x v="1"/>
  </r>
  <r>
    <x v="12"/>
    <x v="6"/>
    <s v="Secretario Ejecutivo"/>
    <x v="0"/>
  </r>
  <r>
    <x v="2"/>
    <x v="7"/>
    <s v="Auxiliar Administrativo"/>
    <x v="0"/>
  </r>
  <r>
    <x v="13"/>
    <x v="7"/>
    <s v="Auxiliar Administrativo"/>
    <x v="0"/>
  </r>
  <r>
    <x v="0"/>
    <x v="7"/>
    <s v="Auxiliar Administrativo"/>
    <x v="0"/>
  </r>
  <r>
    <x v="1"/>
    <x v="7"/>
    <s v="Auxiliar Administrativo"/>
    <x v="1"/>
  </r>
  <r>
    <x v="1"/>
    <x v="7"/>
    <s v="Auxiliar Administrativo"/>
    <x v="1"/>
  </r>
  <r>
    <x v="1"/>
    <x v="7"/>
    <s v="Auxiliar Administrativo"/>
    <x v="1"/>
  </r>
  <r>
    <x v="1"/>
    <x v="7"/>
    <s v="Auxiliar Administrativo"/>
    <x v="1"/>
  </r>
  <r>
    <x v="1"/>
    <x v="7"/>
    <s v="Auxiliar Administrativo"/>
    <x v="1"/>
  </r>
  <r>
    <x v="23"/>
    <x v="7"/>
    <s v="Auxiliar Administrativo"/>
    <x v="0"/>
  </r>
  <r>
    <x v="1"/>
    <x v="7"/>
    <s v="Auxiliar Administrativo"/>
    <x v="1"/>
  </r>
  <r>
    <x v="1"/>
    <x v="7"/>
    <s v="Auxiliar Administrativo"/>
    <x v="1"/>
  </r>
  <r>
    <x v="2"/>
    <x v="7"/>
    <s v="Auxiliar Administrativo"/>
    <x v="0"/>
  </r>
  <r>
    <x v="1"/>
    <x v="7"/>
    <s v="Auxiliar Administrativo"/>
    <x v="1"/>
  </r>
  <r>
    <x v="1"/>
    <x v="7"/>
    <s v="Auxiliar Administrativo"/>
    <x v="1"/>
  </r>
  <r>
    <x v="20"/>
    <x v="7"/>
    <s v="Auxiliar Administrativo"/>
    <x v="0"/>
  </r>
  <r>
    <x v="8"/>
    <x v="7"/>
    <s v="Auxiliar Administrativo"/>
    <x v="0"/>
  </r>
  <r>
    <x v="21"/>
    <x v="7"/>
    <s v="Auxiliar Administrativo"/>
    <x v="0"/>
  </r>
  <r>
    <x v="6"/>
    <x v="7"/>
    <s v="Auxiliar Administrativo"/>
    <x v="0"/>
  </r>
  <r>
    <x v="1"/>
    <x v="7"/>
    <s v="Auxiliar Administrativo"/>
    <x v="1"/>
  </r>
  <r>
    <x v="1"/>
    <x v="7"/>
    <s v="Auxiliar Administrativo"/>
    <x v="1"/>
  </r>
  <r>
    <x v="6"/>
    <x v="7"/>
    <s v="Auxiliar Administrativo"/>
    <x v="0"/>
  </r>
  <r>
    <x v="21"/>
    <x v="7"/>
    <s v="Auxiliar Administrativo"/>
    <x v="0"/>
  </r>
  <r>
    <x v="4"/>
    <x v="7"/>
    <s v="Auxiliar Administrativo"/>
    <x v="1"/>
  </r>
  <r>
    <x v="23"/>
    <x v="7"/>
    <s v="Auxiliar Administrativo"/>
    <x v="0"/>
  </r>
  <r>
    <x v="13"/>
    <x v="7"/>
    <s v="Auxiliar Administrativo"/>
    <x v="0"/>
  </r>
  <r>
    <x v="1"/>
    <x v="7"/>
    <s v="Auxiliar Administrativo"/>
    <x v="1"/>
  </r>
  <r>
    <x v="1"/>
    <x v="7"/>
    <s v="Auxiliar Administrativo"/>
    <x v="1"/>
  </r>
  <r>
    <x v="14"/>
    <x v="7"/>
    <s v="Auxiliar Administrativo"/>
    <x v="0"/>
  </r>
  <r>
    <x v="1"/>
    <x v="7"/>
    <s v="Auxiliar Administrativo"/>
    <x v="1"/>
  </r>
  <r>
    <x v="23"/>
    <x v="7"/>
    <s v="Auxiliar Administrativo"/>
    <x v="0"/>
  </r>
  <r>
    <x v="15"/>
    <x v="7"/>
    <s v="Auxiliar Administrativo"/>
    <x v="0"/>
  </r>
  <r>
    <x v="20"/>
    <x v="7"/>
    <s v="Auxiliar Administrativo"/>
    <x v="0"/>
  </r>
  <r>
    <x v="24"/>
    <x v="7"/>
    <s v="Auxiliar Administrativo"/>
    <x v="1"/>
  </r>
  <r>
    <x v="7"/>
    <x v="7"/>
    <s v="Auxiliar Administrativo"/>
    <x v="0"/>
  </r>
  <r>
    <x v="10"/>
    <x v="7"/>
    <s v="Auxiliar Administrativo"/>
    <x v="1"/>
  </r>
  <r>
    <x v="14"/>
    <x v="7"/>
    <s v="Auxiliar Administrativo"/>
    <x v="0"/>
  </r>
  <r>
    <x v="2"/>
    <x v="7"/>
    <s v="Auxiliar Administrativo"/>
    <x v="0"/>
  </r>
  <r>
    <x v="1"/>
    <x v="7"/>
    <s v="Auxiliar Administrativo"/>
    <x v="1"/>
  </r>
  <r>
    <x v="15"/>
    <x v="7"/>
    <s v="Auxiliar Administrativo"/>
    <x v="0"/>
  </r>
  <r>
    <x v="1"/>
    <x v="7"/>
    <s v="Auxiliar Administrativo"/>
    <x v="1"/>
  </r>
  <r>
    <x v="1"/>
    <x v="7"/>
    <s v="Auxiliar Administrativo"/>
    <x v="1"/>
  </r>
  <r>
    <x v="1"/>
    <x v="7"/>
    <s v="Auxiliar Administrativo"/>
    <x v="1"/>
  </r>
  <r>
    <x v="1"/>
    <x v="8"/>
    <s v="Auxiliar Administrativo"/>
    <x v="1"/>
  </r>
  <r>
    <x v="1"/>
    <x v="9"/>
    <s v="Auxiliar Administrativo"/>
    <x v="1"/>
  </r>
  <r>
    <x v="6"/>
    <x v="10"/>
    <s v="Secretario"/>
    <x v="0"/>
  </r>
  <r>
    <x v="13"/>
    <x v="3"/>
    <s v="Profesional Universitario"/>
    <x v="0"/>
  </r>
  <r>
    <x v="1"/>
    <x v="2"/>
    <s v="Profesional Universitario"/>
    <x v="1"/>
  </r>
  <r>
    <x v="1"/>
    <x v="1"/>
    <s v="Profesional Universitario"/>
    <x v="1"/>
  </r>
  <r>
    <x v="1"/>
    <x v="7"/>
    <s v="Auxiliar Administrativo"/>
    <x v="1"/>
  </r>
  <r>
    <x v="0"/>
    <x v="3"/>
    <s v="Profesional Universitario"/>
    <x v="0"/>
  </r>
  <r>
    <x v="2"/>
    <x v="5"/>
    <s v="Técnico Operativo"/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s v="Presidencia - Grupo de Género, Etnias y Democracia Inclusiva"/>
    <s v="Tania González"/>
    <s v="Sí"/>
    <d v="2025-03-08T00:00:00"/>
    <s v="Sí"/>
    <x v="0"/>
    <m/>
    <n v="476772917"/>
    <x v="0"/>
    <x v="0"/>
    <s v="A-02-02-02-008-003"/>
    <x v="0"/>
    <s v="Información para documento justificativo, ok"/>
  </r>
  <r>
    <s v="Presidencia - Grupo de Género, Etnias y Democracia Inclusiva"/>
    <s v="Tania González"/>
    <s v="Sí"/>
    <d v="2025-03-08T00:00:00"/>
    <s v="Sí"/>
    <x v="1"/>
    <m/>
    <n v="327484380"/>
    <x v="0"/>
    <x v="0"/>
    <s v="A-02-02-02-008-003"/>
    <x v="0"/>
    <s v="Información para documento justificativo, ok"/>
  </r>
  <r>
    <s v="Presidencia - Grupo de Género, Etnias y Democracia Inclusiva"/>
    <s v="Tania González"/>
    <s v="Sí"/>
    <d v="2025-03-08T00:00:00"/>
    <s v="Sí"/>
    <x v="2"/>
    <m/>
    <n v="1026954163"/>
    <x v="0"/>
    <x v="0"/>
    <s v="A-02-02-02-008-003"/>
    <x v="0"/>
    <s v="Información para documento justificativo, ok"/>
  </r>
  <r>
    <s v="Presidencia - Grupo de Género, Etnias y Democracia Inclusiva"/>
    <s v="Tania González"/>
    <s v="Sí"/>
    <d v="2025-03-08T00:00:00"/>
    <s v="Sí"/>
    <x v="3"/>
    <m/>
    <n v="48331227"/>
    <x v="0"/>
    <x v="0"/>
    <s v="A-02-02-02-008-003"/>
    <x v="0"/>
    <s v="Información para documento justificativo, ok"/>
  </r>
  <r>
    <s v="Vicepresidencia - Grupo de Cooperación y Relaciones Internacionales"/>
    <s v="Gustavo Raad"/>
    <s v="Sí"/>
    <d v="2025-03-11T00:00:00"/>
    <s v="Sí"/>
    <x v="4"/>
    <s v="Logística"/>
    <n v="5096894469.9871635"/>
    <x v="0"/>
    <x v="1"/>
    <s v="A-02-02-02-008-003"/>
    <x v="0"/>
    <s v="Valor contrato Misión de Observación Electoral 2022 indexado a Inflación 2022 (13,12%), inflación 2023 (9.28%) Inflación 2024 (5.28%) y 3% de proyección 2026+ imprevistos del 10%"/>
  </r>
  <r>
    <s v="Vicepresidencia - Grupo de Cooperación y Relaciones Internacionales"/>
    <s v="Gustavo Raad"/>
    <s v="Sí"/>
    <d v="2025-03-11T00:00:00"/>
    <s v="Sí"/>
    <x v="5"/>
    <s v="Tiquetes"/>
    <n v="608625078"/>
    <x v="0"/>
    <x v="1"/>
    <s v="A-02-02-02-006-004"/>
    <x v="0"/>
    <s v="Revisar si es electoral o normal funcionamiento con Yesica"/>
  </r>
  <r>
    <s v="Vicepresidencia - Grupo de Cooperación y Relaciones Internacionales"/>
    <s v="Gustavo Raad"/>
    <s v="Sí"/>
    <d v="2025-03-11T00:00:00"/>
    <s v="Sí"/>
    <x v="5"/>
    <s v="Viáticos"/>
    <n v="1302632760"/>
    <x v="0"/>
    <x v="1"/>
    <s v="A-02-02-02-010"/>
    <x v="0"/>
    <m/>
  </r>
  <r>
    <s v="Oficina de Planeación Estratégica e Innovación"/>
    <s v="Luis Gabriel Peñaranda"/>
    <s v="Sí"/>
    <d v="2025-03-11T00:00:00"/>
    <s v="Sí"/>
    <x v="6"/>
    <s v="BPIN 202400000000097 - Fortalecimiento del sistema de gestión documental Nacional. Inscrito con un horizonte de tiempo de 2 vigencias"/>
    <n v="10208098877"/>
    <x v="1"/>
    <x v="2"/>
    <s v="C"/>
    <x v="1"/>
    <m/>
  </r>
  <r>
    <s v="Oficina de Planeación Estratégica e Innovación"/>
    <s v="Luis Gabriel Peñaranda"/>
    <s v="Sí"/>
    <d v="2025-03-11T00:00:00"/>
    <s v="Sí"/>
    <x v="7"/>
    <s v="BPIN 2020011000116 - Implementacion del Instituto de Estudios Electorales del Consejo Nacional Electoral Nacional"/>
    <n v="804375529.24000001"/>
    <x v="1"/>
    <x v="2"/>
    <s v="C"/>
    <x v="0"/>
    <s v="Está inscrito por otro valor pero se ajustará a precios cotizados en estudio de mercado 2024, aproximadamente por ese valor se trabajará a la inscripción para 2026"/>
  </r>
  <r>
    <s v="Oficina de Planeación Estratégica e Innovación"/>
    <s v="Luis Gabriel Peñaranda"/>
    <s v="Sí"/>
    <d v="2025-03-11T00:00:00"/>
    <s v="Sí"/>
    <x v="8"/>
    <s v="Nuevo proyecto, se encuentra en formulación"/>
    <n v="7233388029"/>
    <x v="1"/>
    <x v="2"/>
    <s v="C"/>
    <x v="0"/>
    <m/>
  </r>
  <r>
    <s v="Oficina de Planeación Estratégica e Innovación"/>
    <s v="Luis Gabriel Peñaranda"/>
    <s v="Sí"/>
    <d v="2025-03-11T00:00:00"/>
    <s v="Sí"/>
    <x v="9"/>
    <s v="Nuevo proyecto, se encuentra en formulación"/>
    <n v="5963745287"/>
    <x v="1"/>
    <x v="2"/>
    <s v="C"/>
    <x v="1"/>
    <m/>
  </r>
  <r>
    <s v="Oficina de Planeación Estratégica e Innovación"/>
    <s v="Luis Gabriel Peñaranda"/>
    <s v="Sí"/>
    <d v="2025-03-11T00:00:00"/>
    <s v="Sí"/>
    <x v="10"/>
    <m/>
    <n v="3000000000"/>
    <x v="0"/>
    <x v="0"/>
    <s v="A-02-02-02-008-003"/>
    <x v="1"/>
    <s v="Valor lo entregan 21 de marzo"/>
  </r>
  <r>
    <s v="Oficina de Planeación Estratégica e Innovación"/>
    <s v="Luis Gabriel Peñaranda"/>
    <s v="Sí"/>
    <d v="2025-03-11T00:00:00"/>
    <s v="Sí"/>
    <x v="11"/>
    <m/>
    <n v="32152652.059999999"/>
    <x v="0"/>
    <x v="0"/>
    <s v="A-02-02-02-008-003"/>
    <x v="1"/>
    <s v="Valor tomado de costo logístico reportado para encuentros regionales"/>
  </r>
  <r>
    <s v="Oficina de Comunicaciones Estratégicas"/>
    <s v="Gloria Lozano"/>
    <s v="Sí"/>
    <d v="2025-03-05T00:00:00"/>
    <s v="Sí"/>
    <x v="12"/>
    <m/>
    <n v="11714703468"/>
    <x v="0"/>
    <x v="0"/>
    <s v="A-02-02-01-004-007"/>
    <x v="1"/>
    <m/>
  </r>
  <r>
    <s v="Oficina de Comunicaciones Estratégicas"/>
    <s v="Gloria Lozano"/>
    <s v="Sí"/>
    <d v="2025-03-05T00:00:00"/>
    <s v="Sí"/>
    <x v="13"/>
    <m/>
    <n v="626472450836"/>
    <x v="2"/>
    <x v="3"/>
    <s v="A-03-03-01-999"/>
    <x v="0"/>
    <s v="Para efectos del cálculo se tomaron las dos cotizaciones más bajas de 4 recibidas"/>
  </r>
  <r>
    <s v="Oficina de Tecnologías de la Información"/>
    <s v="Victor Gómez"/>
    <s v="Sí"/>
    <d v="2025-03-16T00:00:00"/>
    <s v="Sí"/>
    <x v="14"/>
    <m/>
    <n v="19458142383"/>
    <x v="0"/>
    <x v="0"/>
    <s v="A-02-02-02-008-003"/>
    <x v="1"/>
    <m/>
  </r>
  <r>
    <s v="Oficina de Tecnologías de la Información"/>
    <s v="Victor Gómez"/>
    <s v="Sí"/>
    <d v="2025-03-16T00:00:00"/>
    <s v="Sí"/>
    <x v="15"/>
    <m/>
    <n v="4107627125"/>
    <x v="0"/>
    <x v="0"/>
    <s v="A-02-02-02-008-003"/>
    <x v="0"/>
    <s v="Ajustado a indexación del 3%"/>
  </r>
  <r>
    <s v="Oficina de Tecnologías de la Información"/>
    <s v="Victor Gómez"/>
    <s v="Sí"/>
    <d v="2025-03-16T00:00:00"/>
    <s v="Sí"/>
    <x v="16"/>
    <m/>
    <n v="2253499335"/>
    <x v="0"/>
    <x v="0"/>
    <s v="A-02-02-01-004-007"/>
    <x v="1"/>
    <s v="Ajustado a indexación del 3%"/>
  </r>
  <r>
    <s v="Oficina de Tecnologías de la Información"/>
    <s v="Victor Gómez"/>
    <s v="Sí"/>
    <d v="2025-03-16T00:00:00"/>
    <s v="Sí"/>
    <x v="17"/>
    <m/>
    <n v="181178709"/>
    <x v="0"/>
    <x v="0"/>
    <s v="A-02-02-01-004-007"/>
    <x v="1"/>
    <s v="Ajustado a indexación del 3%"/>
  </r>
  <r>
    <s v="Oficina de Tecnologías de la Información"/>
    <s v="Victor Gómez"/>
    <s v="Sí"/>
    <d v="2025-03-16T00:00:00"/>
    <s v="Sí"/>
    <x v="18"/>
    <m/>
    <n v="81581150"/>
    <x v="0"/>
    <x v="0"/>
    <s v="A-02-02-01-004-007"/>
    <x v="1"/>
    <s v="Ajustado a indexación del 3%"/>
  </r>
  <r>
    <s v="Oficina de Tecnologías de la Información"/>
    <s v="Victor Gómez"/>
    <s v="Sí"/>
    <d v="2025-03-16T00:00:00"/>
    <s v="Sí"/>
    <x v="19"/>
    <m/>
    <n v="276959438"/>
    <x v="0"/>
    <x v="0"/>
    <s v="A-02-02-01-004-007"/>
    <x v="1"/>
    <s v="Ajustado a indexación del 3%"/>
  </r>
  <r>
    <s v="Oficina de Tecnologías de la Información"/>
    <s v="Victor Gómez"/>
    <s v="Sí"/>
    <d v="2025-03-16T00:00:00"/>
    <s v="Sí"/>
    <x v="20"/>
    <m/>
    <n v="538241130"/>
    <x v="0"/>
    <x v="0"/>
    <s v="A-02-02-02-008-003"/>
    <x v="1"/>
    <s v="Ajustado a indexación del 3%"/>
  </r>
  <r>
    <s v="Oficina de Tecnologías de la Información"/>
    <s v="Victor Gómez"/>
    <s v="Sí"/>
    <d v="2025-03-16T00:00:00"/>
    <s v="Sí"/>
    <x v="21"/>
    <m/>
    <n v="1003178974"/>
    <x v="0"/>
    <x v="0"/>
    <s v="A-02-01-01-004-005"/>
    <x v="1"/>
    <s v="Ajustado a indexación del 3%"/>
  </r>
  <r>
    <s v="Oficina de Tecnologías de la Información"/>
    <s v="Victor Gómez"/>
    <s v="Sí"/>
    <d v="2025-03-16T00:00:00"/>
    <s v="Sí"/>
    <x v="22"/>
    <m/>
    <n v="85490767"/>
    <x v="0"/>
    <x v="0"/>
    <s v="A-02-02-02-008-003"/>
    <x v="1"/>
    <s v="Ajustado a indexación del 3%"/>
  </r>
  <r>
    <s v="Oficina Jurídica"/>
    <s v="Plinio Alarcón"/>
    <s v="Sí"/>
    <d v="2025-03-17T00:00:00"/>
    <s v="Sí"/>
    <x v="23"/>
    <s v="Formulario aporte remitido a MHCP"/>
    <n v="13828371447"/>
    <x v="3"/>
    <x v="4"/>
    <s v="A-10-04-01"/>
    <x v="2"/>
    <s v="Pendiente Depuración EKOGUI, puede cambiar de acuerdo con esta tarea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4"/>
    <s v="Salarios"/>
    <n v="30603035851.736519"/>
    <x v="4"/>
    <x v="5"/>
    <s v="A-01-02-01-10"/>
    <x v="0"/>
    <s v="Revocatorias y Trashumancia: 114 empleos por 6 meses​ (18 profesionales especializados 3010 05, 54 profesionales universitarios 3020 01, 36 técnicos operativos 4080 01 y 36 auxiliares administrativos 5120 04)_x000a_Supernumerarios de Apoyo: 9 por 12 meses (3 profesionales especializados 3010 05 y 6 profesionales universitarios 3020 01)_x000a_Tribuaneles especiales transitorios de paz - TETP: 124 supernumerarios por 3 meses​ (46 profesionales universitarios 3020 01, 37 técnicos operativos 4080 01 y 41 auxiliares administrativos 5120 04)_x000a_Tribunales Seccionales de Garantías y Vigilancia Electoral - TSGVE: 291 supernumerarios por 6 meses (102 profesionales universitarios 3020 01, 93 técnicos operativos 4080 01 y 96 auxiliares administrativos 5120 04), 1135 supernumerarios (técnicos operativos 4080 01) por 2 meses (para territorios), 28 supernumerarios apoyo CNE por 6 meses (16 profesionales universitarios 3020 01, 6 técnicos operativos 4080 01 y 6 auxiliares administrativos 5120 04). ​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4"/>
    <s v="Contribuciones inherentes a la nómina"/>
    <n v="2684637398.5370612"/>
    <x v="4"/>
    <x v="5"/>
    <s v="A-01-02-02-10"/>
    <x v="0"/>
    <s v="Revocatorias y Trashumancia: 114 empleos por 6 meses​ (18 profesionales especializados 3010 05, 54 profesionales universitarios 3020 01, 36 técnicos operativos 4080 01 y 36 auxiliares administrativos 5120 04)_x000a_Supernumerarios de Apoyo: 9 por 12 meses (3 profesionales especializados 3010 05 y 6 profesionales universitarios 3020 01)_x000a_Tribuaneles especiales transitorios de paz - TETP: 124 supernumerarios por 3 meses​ (46 profesionales universitarios 3020 01, 37 técnicos operativos 4080 01 y 41 auxiliares administrativos 5120 04)_x000a_Tribunales Seccionales de Garantías y Vigilancia Electoral - TSGVE: 291 supernumerarios por 6 meses (102 profesionales universitarios 3020 01, 93 técnicos operativos 4080 01 y 96 auxiliares administrativos 5120 04), 1135 supernumerarios (técnicos operativos 4080 01) por 2 meses (para territorios), 28 supernumerarios apoyo CNE por 6 meses (16 profesionales universitarios 3020 01, 6 técnicos operativos 4080 01 y 6 auxiliares administrativos 5120 04). ​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4"/>
    <s v="Remuneraciones no constitutivas de factor salarial"/>
    <n v="1226092820.7534142"/>
    <x v="4"/>
    <x v="5"/>
    <s v="A-01-02-03-10"/>
    <x v="0"/>
    <s v="Revocatorias y Trashumancia: 114 empleos por 6 meses​ (18 profesionales especializados 3010 05, 54 profesionales universitarios 3020 01, 36 técnicos operativos 4080 01 y 36 auxiliares administrativos 5120 04)_x000a_Supernumerarios de Apoyo: 9 por 12 meses (3 profesionales especializados 3010 05 y 6 profesionales universitarios 3020 01)_x000a_Tribuaneles especiales transitorios de paz - TETP: 124 supernumerarios por 3 meses​ (46 profesionales universitarios 3020 01, 37 técnicos operativos 4080 01 y 41 auxiliares administrativos 5120 04)_x000a_Tribunales Seccionales de Garantías y Vigilancia Electoral - TSGVE: 291 supernumerarios por 6 meses (102 profesionales universitarios 3020 01, 93 técnicos operativos 4080 01 y 96 auxiliares administrativos 5120 04), 1135 supernumerarios (técnicos operativos 4080 01) por 2 meses (para territorios), 28 supernumerarios apoyo CNE por 6 meses (16 profesionales universitarios 3020 01, 6 técnicos operativos 4080 01 y 6 auxiliares administrativos 5120 04). ​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4"/>
    <s v="Cesantías definitivas"/>
    <n v="2391028876.7160401"/>
    <x v="5"/>
    <x v="5"/>
    <s v="A-07-01"/>
    <x v="0"/>
    <s v="Revocatorias y Trashumancia: 114 empleos por 6 meses​ (18 profesionales especializados 3010 05, 54 profesionales universitarios 3020 01, 36 técnicos operativos 4080 01 y 36 auxiliares administrativos 5120 04)_x000a_Supernumerarios de Apoyo: 9 por 12 meses (3 profesionales especializados 3010 05 y 6 profesionales universitarios 3020 01)_x000a_Tribuaneles especiales transitorios de paz - TETP: 124 supernumerarios por 3 meses​ (46 profesionales universitarios 3020 01, 37 técnicos operativos 4080 01 y 41 auxiliares administrativos 5120 04)_x000a_Tribunales Seccionales de Garantías y Vigilancia Electoral - TSGVE: 291 supernumerarios por 6 meses (102 profesionales universitarios 3020 01, 93 técnicos operativos 4080 01 y 96 auxiliares administrativos 5120 04), 1135 supernumerarios (técnicos operativos 4080 01) por 2 meses (para territorios), 28 supernumerarios apoyo CNE por 6 meses (16 profesionales universitarios 3020 01, 6 técnicos operativos 4080 01 y 6 auxiliares administrativos 5120 04). ​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5"/>
    <s v="Miembro de tribunales"/>
    <n v="8238830490"/>
    <x v="0"/>
    <x v="1"/>
    <s v="A-02-02-02-008-002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5"/>
    <s v="Hardware, Software y Puestos de Trabajo"/>
    <n v="630099681.50800014"/>
    <x v="0"/>
    <x v="1"/>
    <s v="A-02-02-02-008-002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5"/>
    <s v="Víaticos"/>
    <n v="2541593675.25"/>
    <x v="0"/>
    <x v="1"/>
    <s v="A-02-02-02-010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5"/>
    <s v="Tiquetes"/>
    <n v="204115918.31769598"/>
    <x v="0"/>
    <x v="1"/>
    <s v="A-02-02-02-006-004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5"/>
    <s v="Gastos de Viaje Terrestres y Fluviales"/>
    <n v="191755512"/>
    <x v="0"/>
    <x v="1"/>
    <s v="A-02-02-02-006-004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6"/>
    <s v="Miembro de tribunales"/>
    <n v="2288564025"/>
    <x v="0"/>
    <x v="1"/>
    <s v="A-02-02-02-008-002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6"/>
    <s v="Hardware, Software y Puestos de Trabajo"/>
    <n v="269827375.57400006"/>
    <x v="0"/>
    <x v="1"/>
    <s v="A-02-02-02-008-002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6"/>
    <s v="Víaticos"/>
    <n v="590698444.04999995"/>
    <x v="0"/>
    <x v="1"/>
    <s v="A-02-02-02-010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6"/>
    <s v="Tiquetes"/>
    <n v="113397732.39871998"/>
    <x v="0"/>
    <x v="1"/>
    <s v="A-02-02-02-006-004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6"/>
    <s v="Gastos de Viaje"/>
    <n v="42284548.799999997"/>
    <x v="0"/>
    <x v="1"/>
    <s v="A-02-02-02-010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TESTIGOS DE MESA PRINCIPALES Y REMANENTES - *Solucion Informatica y Logistica, Postulacion, acreditacion E15, capacitacion, Simulacros, Carga de estres y soporte"/>
    <n v="51300000000"/>
    <x v="0"/>
    <x v="1"/>
    <m/>
    <x v="0"/>
    <s v="Se puede desagregar? Llamar a Sebas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INFOTESTIGOS - Solución informática y logística para información a los ciudadanos de Testigos y Auditores, "/>
    <n v="4513554777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TESTIGOS DE ESCRUTINIO - *Servicio de apoyo tecnológico y servicios logísticos para  los escrutinios del orden auxiliar, municipal, distrital y general. TESTIGOS Postulacion, acreditacion E16"/>
    <n v="87281250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ASISTENCIA Y REPORTE EN TIEMPO REAL - Solución tecnológica para reporte y asistencia de testigos electorales y funcionarios del CNE"/>
    <n v="10638973066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BI ANALITICA - Tableros, reportería para partidos políticos y candidatos"/>
    <n v="5524685784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OBSERVADORES Y AUDITORES - Solución informática para designación y acreditación de observadores electorales - Solución informática para designación y acreditación Auditores Electorales"/>
    <n v="7638973066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MONITOREO CNE - PMU y apoyo logístico en cada evento electoral. Diplomado certificado con una universidad en derecho electoral"/>
    <n v="46156148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APP ASSITENCIA DE PUESTO - Solución tecnológica para reporte y asistencia de testigos Auditores y Observadores electorales"/>
    <n v="8619919846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APOYO EN PUESTOS DE VOTACION CONTROL ASISTENCIA TESTIGOS, OBSERVADORES Y AUDITORES - Servicio de apoyo tecnológico y logísticos para la validacion y assistencia en tiempo real de credenciales E15, E16, en puesto de votacion y comisiones escrutadoras respectivamente"/>
    <n v="16854119100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SEGURIDAD INFORMATICA - Aseguramiento de las plataformas"/>
    <n v="2265000000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Kit mesa ABC Funciones testigos - Servicio de proveeduría, distribución, logística y entrega cartilla ABC testigos electorales"/>
    <n v="360000000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APOYO LOGISTICO OBSERVADORES, FUNCIONARIOS CNE Y OPERACIÓN ELECTORAL - Servicio  de apoyo  y  logístico                                                      "/>
    <n v="3217500000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COMUNICACIONES - Servicio de comunicaciones y seguridad de la red para los eventos electorales"/>
    <n v="51583361137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MESA DE AYUDA - Servicio de soporte a partidos y agrupaciones polticas para postulacion testigos"/>
    <n v="216000000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OPERACION DE APOYO EN TERRITORIO - Servicio de apoyo logistico, soporte en capitales del pais"/>
    <n v="9969967344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7"/>
    <s v="CIBERSEGURIDAD Y SEGURIDAD DE LA INFORMACIÓN - Infraestructura tecnológica y de seguridad para soporte al proceso electoral y analítica de datos."/>
    <n v="9750000000"/>
    <x v="0"/>
    <x v="1"/>
    <m/>
    <x v="0"/>
    <s v="Valores desagregados el 25 de marzo de 2025"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28"/>
    <m/>
    <n v="280000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29"/>
    <s v="Plan de Trabajo, esquema metodológico, marco teórico, documento final, publicación e impresión"/>
    <n v="675764921"/>
    <x v="0"/>
    <x v="0"/>
    <s v="A-02-02-02-008-002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30"/>
    <s v="Logística"/>
    <n v="1028884866"/>
    <x v="0"/>
    <x v="0"/>
    <s v="A-02-02-02-008-003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31"/>
    <s v="Gastos de Representación"/>
    <n v="1106971272"/>
    <x v="0"/>
    <x v="1"/>
    <s v="A-02-02-02-008-002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31"/>
    <s v="Viáticos"/>
    <n v="2702240077.6800003"/>
    <x v="0"/>
    <x v="1"/>
    <s v="A-02-02-02-010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31"/>
    <s v="Tiquetes"/>
    <n v="136077278.87846398"/>
    <x v="0"/>
    <x v="1"/>
    <s v="A-02-02-02-006-004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14T00:00:00"/>
    <s v="Sí"/>
    <x v="31"/>
    <s v="Gastos de Viaje"/>
    <n v="28762066.079999998"/>
    <x v="0"/>
    <x v="1"/>
    <s v="A-02-02-02-010"/>
    <x v="0"/>
    <s v="Ok"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TESTIGOS DE MESA PRINCIPALES Y REMANENTES - *Solucion Informatica y Logistica, Postulacion, acreditacion E15, capacitacion, Simulacros, Carga de estres y soporte"/>
    <n v="259200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INFOTESTIGOS - Solución informática y logística para información a los ciudadanos de Testigos y Auditores, "/>
    <n v="24000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TESTIGOS DE ESCRUTINIO - *Servicio de apoyo tecnológico y servicios logísticos para  los escrutinios del orden auxiliar, municipal, distrital y general. TESTIGOS Postulacion, acreditacion E16"/>
    <n v="5292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ASISTENCIA Y REPORTE EN TIEMPO REAL - Solución tecnológica para reporte y asistencia de testigos electorales y funcionarios del CNE"/>
    <n v="5674118968.8000002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BI ANALITICA - Tableros, reportería para partidos políticos y candidatos"/>
    <n v="2946499084.8000002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OBSERVADORES Y AUDITORES - Solución informática para designación y acreditación de observadores electorales - Solución informática para designación y acreditación Auditores Electorales"/>
    <n v="4874118968.8000002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MONITOREO CNE - PMU y apoyo logístico en cada evento electoral. Diplomado certificado con una universidad en derecho electoral"/>
    <n v="246166122.40000001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APP ASSITENCIA DE PUESTO - Solución tecnológica para reporte y asistencia de testigos Auditores y Observadores electorales"/>
    <n v="5397290584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APOYO EN PUESTOS DE VOTACION CONTROL ASISTENCIA TESTIGOS, OBSERVADORES Y AUDITORES - Servicio de apoyo tecnológico y logísticos para la validacion y assistencia en tiempo real de credenciales E15, E16, en puesto de votacion y comisiones escrutadoras respectivamente"/>
    <n v="898886352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SEGURIDAD INFORMATICA - Aseguramiento de las plataformas"/>
    <n v="148000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Kit mesa ABC Funciones testigos - Servicio de proveeduría, distribución, logística y entrega cartilla ABC testigos electorales"/>
    <n v="19200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APOYO LOGISTICO OBSERVADORES, FUNCIONARIOS CNE Y OPERACIÓN ELECTORAL - Servicio  de apoyo  y  logístico                                                      "/>
    <n v="171600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COMUNICACIONES - Servicio de comunicaciones y seguridad de la red para los eventos electorales"/>
    <n v="4431112594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MESA DE AYUDA - Servicio de soporte a partidos y agrupaciones polticas para postulacion testigos"/>
    <n v="1152000000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OPERACION DE APOYO EN TERRITORIO - Servicio de apoyo logistico, soporte en capitales del pais"/>
    <n v="7877315916.8000002"/>
    <x v="0"/>
    <x v="1"/>
    <m/>
    <x v="0"/>
    <m/>
  </r>
  <r>
    <s v="Dirección de Vigilancia e Inspección Electoral, Oficina de Vigilancia y Fortalecimiento Democrático, Oficina de Inspección"/>
    <s v="Jose Antonio Parra, Mónica Casas, Rosalba Alvarado"/>
    <s v="Sí"/>
    <d v="2025-03-27T00:00:00"/>
    <s v="Sí"/>
    <x v="32"/>
    <s v="CIBERSEGURIDAD Y SEGURIDAD DE LA INFORMACIÓN - Infraestructura tecnológica y de seguridad para soporte al proceso electoral y analítica de datos."/>
    <n v="5200000000"/>
    <x v="0"/>
    <x v="1"/>
    <m/>
    <x v="0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3"/>
    <s v="Salarios"/>
    <n v="24645200378"/>
    <x v="4"/>
    <x v="6"/>
    <s v="A-01-01-01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3"/>
    <s v="Contribuciones inherentes a la nómina"/>
    <n v="7329248290"/>
    <x v="4"/>
    <x v="6"/>
    <s v="A-01-01-02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3"/>
    <s v="Remuneraciones no constitutivas de factor salarial"/>
    <n v="11941510583"/>
    <x v="4"/>
    <x v="6"/>
    <s v="A-01-01-03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3"/>
    <s v="Incapacidades"/>
    <n v="86172073"/>
    <x v="2"/>
    <x v="6"/>
    <s v="A-03-04-02-012-001-10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3"/>
    <s v="Licencias de maternidad y paternidad"/>
    <n v="109359453"/>
    <x v="2"/>
    <x v="6"/>
    <s v="A-03-04-02-012-002-10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3"/>
    <s v="Cesantías definitivas"/>
    <n v="5071825534"/>
    <x v="5"/>
    <x v="6"/>
    <s v="A-07-01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3"/>
    <s v="Cesantías parciales"/>
    <n v="241933689"/>
    <x v="5"/>
    <x v="6"/>
    <s v="A-07-01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4"/>
    <s v="Salarios"/>
    <n v="36216163599"/>
    <x v="4"/>
    <x v="7"/>
    <s v="A-01-02-01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4"/>
    <s v="Contribuciones inherentes a la nómina"/>
    <n v="9374871574"/>
    <x v="4"/>
    <x v="7"/>
    <s v="A-01-02-02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4"/>
    <s v="Remuneraciones no constitutivas de factor salarial"/>
    <n v="1852834856"/>
    <x v="4"/>
    <x v="7"/>
    <s v="A-01-02-03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4"/>
    <s v="Incapacidades"/>
    <n v="86172075"/>
    <x v="2"/>
    <x v="7"/>
    <s v="A-03-04-02-012-001-10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4"/>
    <s v="Licencias de maternidad y paternidad"/>
    <n v="218238360"/>
    <x v="2"/>
    <x v="7"/>
    <s v="A-03-04-02-012-002-10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4"/>
    <s v="Cesantías definitivas"/>
    <n v="3369782683"/>
    <x v="5"/>
    <x v="7"/>
    <s v="A-07-01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5"/>
    <s v="Gastos de Viaje"/>
    <n v="82376310"/>
    <x v="0"/>
    <x v="0"/>
    <s v="A-02-02-02-006-004"/>
    <x v="0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6"/>
    <s v="Tiquetes"/>
    <n v="572566137"/>
    <x v="0"/>
    <x v="0"/>
    <s v="A-02-02-02-006-004"/>
    <x v="0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7"/>
    <s v="Viáticos"/>
    <n v="1097037867"/>
    <x v="0"/>
    <x v="0"/>
    <s v="A-02-02-02-010"/>
    <x v="0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8"/>
    <s v="Mantenimientos, EPP, elementos ergonómics"/>
    <n v="16896275"/>
    <x v="0"/>
    <x v="0"/>
    <s v="A-02-02-01-002-007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39"/>
    <s v="Actividades recreativas y de bienestar laboral"/>
    <n v="899190000"/>
    <x v="0"/>
    <x v="0"/>
    <s v="A-02-02-02-009-006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40"/>
    <s v="Calzado y vestido de labor"/>
    <n v="7210000"/>
    <x v="0"/>
    <x v="0"/>
    <s v="A-02-02-01-002-008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41"/>
    <s v="Empleados"/>
    <n v="182698578"/>
    <x v="0"/>
    <x v="0"/>
    <s v="A-02-02-02-007-001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42"/>
    <s v="Ingreso y retiro"/>
    <n v="154886376"/>
    <x v="0"/>
    <x v="0"/>
    <s v="A-02-02-02-009-003"/>
    <x v="1"/>
    <m/>
  </r>
  <r>
    <s v="Dirección de Gestión Corporativa, Grupo de Atención al Ciudadano y Gestión Documental, Grupo de Control Interno Disciplinario"/>
    <s v="Martha Margarita Salazar  - Alicia Quintero"/>
    <s v="Sí"/>
    <d v="2025-03-19T00:00:00"/>
    <s v="Sí"/>
    <x v="43"/>
    <s v="Incluye lo enviado por DGC y un diplomado y certificación que solicitó la Oficina de Control Interno"/>
    <n v="302451308"/>
    <x v="0"/>
    <x v="0"/>
    <s v="A-02-02-02-006-004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44"/>
    <m/>
    <n v="314452107"/>
    <x v="0"/>
    <x v="0"/>
    <s v="A-02-02-01-003-002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45"/>
    <m/>
    <n v="124008692"/>
    <x v="0"/>
    <x v="0"/>
    <s v="A-02-02-01-003-003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46"/>
    <m/>
    <n v="346080000"/>
    <x v="0"/>
    <x v="0"/>
    <s v="A-02-02-01-004-007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47"/>
    <m/>
    <n v="11487156"/>
    <x v="0"/>
    <x v="0"/>
    <s v="A-02-02-01-004-007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48"/>
    <m/>
    <n v="72546942"/>
    <x v="0"/>
    <x v="0"/>
    <s v="A-02-02-02-006-008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49"/>
    <m/>
    <n v="361786830"/>
    <x v="0"/>
    <x v="0"/>
    <s v="A-02-02-02-006-009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50"/>
    <m/>
    <n v="529034679"/>
    <x v="0"/>
    <x v="0"/>
    <s v="A-02-02-02-008-005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51"/>
    <m/>
    <n v="5497729082"/>
    <x v="0"/>
    <x v="0"/>
    <s v="A-02-02-02-007-002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52"/>
    <m/>
    <n v="414755425"/>
    <x v="0"/>
    <x v="0"/>
    <s v="A-02-02-02-007-003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53"/>
    <m/>
    <n v="2267539390"/>
    <x v="0"/>
    <x v="0"/>
    <s v="A-02-02-02-008-003"/>
    <x v="1"/>
    <s v="Incluye $ 1.436.235.208 de vigencias futuras aprobadas"/>
  </r>
  <r>
    <s v="Dirección de Gestión Corporativa, Grupo de Atención al Ciudadano y Gestión Documental, Grupo de Control Interno Disciplinario"/>
    <s v="Martha Margarita Salazar"/>
    <s v="Sí"/>
    <d v="2025-03-20T00:00:00"/>
    <s v="Sí"/>
    <x v="54"/>
    <m/>
    <n v="244256094"/>
    <x v="0"/>
    <x v="0"/>
    <s v="A-02-02-02-008-004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55"/>
    <m/>
    <n v="786308389"/>
    <x v="0"/>
    <x v="0"/>
    <s v="A-02-02-02-008-005"/>
    <x v="1"/>
    <s v="Incluye $368.983.355 de vigencias futuras aprobadas"/>
  </r>
  <r>
    <s v="Dirección de Gestión Corporativa, Grupo de Atención al Ciudadano y Gestión Documental, Grupo de Control Interno Disciplinario"/>
    <s v="Martha Margarita Salazar"/>
    <s v="Sí"/>
    <d v="2025-03-20T00:00:00"/>
    <s v="Sí"/>
    <x v="56"/>
    <m/>
    <n v="838232235"/>
    <x v="0"/>
    <x v="0"/>
    <s v="A-02-02-02-008-005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57"/>
    <m/>
    <n v="73909350"/>
    <x v="0"/>
    <x v="0"/>
    <s v="A-02-02-02-008-009"/>
    <x v="1"/>
    <m/>
  </r>
  <r>
    <s v="Dirección de Gestión Corporativa, Grupo de Atención al Ciudadano y Gestión Documental, Grupo de Control Interno Disciplinario"/>
    <s v="Martha Margarita Salazar"/>
    <s v="Sí"/>
    <d v="2025-03-20T00:00:00"/>
    <s v="Sí"/>
    <x v="58"/>
    <m/>
    <n v="785664000"/>
    <x v="6"/>
    <x v="8"/>
    <s v="A-08-04"/>
    <x v="1"/>
    <m/>
  </r>
  <r>
    <s v="Fondo Nacional de Financiación de Partidos y Campañas Electorales"/>
    <s v="Esteban Burbano"/>
    <s v="Sí"/>
    <d v="2025-03-18T00:00:00"/>
    <s v="Sí"/>
    <x v="59"/>
    <m/>
    <n v="82459506061"/>
    <x v="2"/>
    <x v="9"/>
    <s v="A-03-06-01-004-10"/>
    <x v="0"/>
    <m/>
  </r>
  <r>
    <s v="Fondo Nacional de Financiación de Partidos y Campañas Electorales"/>
    <s v="Esteban Burbano"/>
    <s v="Sí"/>
    <d v="2025-03-18T00:00:00"/>
    <s v="Sí"/>
    <x v="60"/>
    <m/>
    <n v="2659984066"/>
    <x v="2"/>
    <x v="9"/>
    <s v="A-03-06-01-004-10"/>
    <x v="0"/>
    <m/>
  </r>
  <r>
    <s v="Fondo Nacional de Financiación de Partidos y Campañas Electorales"/>
    <s v="Esteban Burbano"/>
    <s v="Sí"/>
    <d v="2025-03-18T00:00:00"/>
    <s v="Sí"/>
    <x v="13"/>
    <m/>
    <n v="4255974506"/>
    <x v="2"/>
    <x v="9"/>
    <s v="A-03-06-01-004-10"/>
    <x v="0"/>
    <m/>
  </r>
  <r>
    <s v="Fondo Nacional de Financiación de Partidos y Campañas Electorales"/>
    <s v="Esteban Burbano"/>
    <s v="Sí"/>
    <d v="2025-03-18T00:00:00"/>
    <s v="Sí"/>
    <x v="61"/>
    <m/>
    <n v="261057544123"/>
    <x v="2"/>
    <x v="9"/>
    <s v="A-03-06-01-004-10"/>
    <x v="0"/>
    <m/>
  </r>
  <r>
    <s v="Fondo Nacional de Financiación de Partidos y Campañas Electorales"/>
    <s v="Esteban Burbano"/>
    <s v="Sí"/>
    <d v="2025-03-18T00:00:00"/>
    <s v="Sí"/>
    <x v="62"/>
    <m/>
    <n v="76468176466"/>
    <x v="2"/>
    <x v="9"/>
    <s v="A-03-06-01-004-10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2DF20E-2C2C-E241-9458-84D402483F1F}" name="PivotTable1" cacheId="191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">
  <location ref="A5:B16" firstHeaderRow="1" firstDataRow="1" firstDataCol="1"/>
  <pivotFields count="13">
    <pivotField showAll="0"/>
    <pivotField showAll="0"/>
    <pivotField showAll="0"/>
    <pivotField showAll="0"/>
    <pivotField showAll="0"/>
    <pivotField axis="axisRow" multipleItemSelectionAllowed="1" showAll="0">
      <items count="64">
        <item x="18"/>
        <item x="54"/>
        <item x="20"/>
        <item x="62"/>
        <item x="51"/>
        <item x="27"/>
        <item x="32"/>
        <item x="28"/>
        <item x="12"/>
        <item x="47"/>
        <item x="30"/>
        <item x="5"/>
        <item x="21"/>
        <item x="1"/>
        <item x="2"/>
        <item x="23"/>
        <item x="58"/>
        <item x="31"/>
        <item x="3"/>
        <item x="15"/>
        <item x="29"/>
        <item x="40"/>
        <item x="17"/>
        <item x="53"/>
        <item x="13"/>
        <item x="42"/>
        <item x="60"/>
        <item x="59"/>
        <item x="35"/>
        <item x="10"/>
        <item x="22"/>
        <item x="52"/>
        <item x="14"/>
        <item x="16"/>
        <item x="19"/>
        <item x="4"/>
        <item x="0"/>
        <item x="44"/>
        <item x="24"/>
        <item x="34"/>
        <item x="39"/>
        <item x="43"/>
        <item x="33"/>
        <item x="50"/>
        <item x="6"/>
        <item x="7"/>
        <item x="57"/>
        <item x="11"/>
        <item x="61"/>
        <item x="9"/>
        <item x="38"/>
        <item x="41"/>
        <item x="56"/>
        <item x="55"/>
        <item x="48"/>
        <item x="49"/>
        <item x="8"/>
        <item x="46"/>
        <item x="45"/>
        <item x="36"/>
        <item x="26"/>
        <item x="25"/>
        <item x="37"/>
        <item t="default"/>
      </items>
    </pivotField>
    <pivotField showAll="0"/>
    <pivotField dataField="1" showAll="0"/>
    <pivotField multipleItemSelectionAllowed="1" showAll="0">
      <items count="22">
        <item sd="0" m="1" x="12"/>
        <item m="1" x="13"/>
        <item m="1" x="14"/>
        <item m="1" x="8"/>
        <item m="1" x="9"/>
        <item m="1" x="10"/>
        <item sd="0" x="0"/>
        <item m="1" x="20"/>
        <item m="1" x="7"/>
        <item m="1" x="15"/>
        <item m="1" x="16"/>
        <item m="1" x="18"/>
        <item m="1" x="19"/>
        <item sd="0" m="1" x="11"/>
        <item m="1" x="17"/>
        <item sd="0" x="6"/>
        <item sd="0" x="1"/>
        <item sd="0" x="3"/>
        <item sd="0" x="2"/>
        <item sd="0" x="4"/>
        <item x="5"/>
        <item t="default"/>
      </items>
    </pivotField>
    <pivotField axis="axisRow" multipleItemSelectionAllowed="1" showAll="0">
      <items count="12">
        <item h="1" m="1" x="10"/>
        <item sd="0" x="0"/>
        <item sd="0" x="1"/>
        <item sd="0" x="9"/>
        <item sd="0" x="4"/>
        <item sd="0" x="2"/>
        <item sd="0" x="5"/>
        <item sd="0" x="7"/>
        <item sd="0" x="6"/>
        <item sd="0" x="8"/>
        <item sd="0" x="3"/>
        <item t="default"/>
      </items>
    </pivotField>
    <pivotField showAll="0"/>
    <pivotField showAll="0">
      <items count="4">
        <item x="0"/>
        <item x="1"/>
        <item x="2"/>
        <item t="default"/>
      </items>
    </pivotField>
    <pivotField showAll="0"/>
  </pivotFields>
  <rowFields count="2">
    <field x="9"/>
    <field x="5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uma de Recursos Solicitados" fld="7" baseField="0" baseItem="0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059705-711A-BB4D-8F2F-EB43C29D577E}" name="PivotTable3" cacheId="119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B54" firstHeaderRow="1" firstDataRow="1" firstDataCol="1" rowPageCount="1" colPageCount="1"/>
  <pivotFields count="4">
    <pivotField axis="axisRow" multipleItemSelectionAllowed="1" showAll="0">
      <items count="26">
        <item h="1" x="4"/>
        <item sd="0" x="12"/>
        <item sd="0" x="6"/>
        <item sd="0" x="23"/>
        <item sd="0" x="22"/>
        <item sd="0" x="7"/>
        <item sd="0" x="20"/>
        <item sd="0" x="14"/>
        <item sd="0" x="2"/>
        <item sd="0" x="0"/>
        <item sd="0" x="17"/>
        <item h="1" sd="0" x="13"/>
        <item h="1" sd="0" x="21"/>
        <item h="1" x="1"/>
        <item h="1" sd="0" x="8"/>
        <item h="1" x="15"/>
        <item h="1" x="5"/>
        <item h="1" x="24"/>
        <item h="1" x="9"/>
        <item h="1" sd="0" x="19"/>
        <item h="1" x="11"/>
        <item h="1" x="10"/>
        <item n="des" h="1" sd="0" x="16"/>
        <item h="1" x="3"/>
        <item h="1" x="18"/>
        <item t="default"/>
      </items>
    </pivotField>
    <pivotField axis="axisRow" showAll="0">
      <items count="23">
        <item m="1" x="12"/>
        <item m="1" x="11"/>
        <item m="1" x="16"/>
        <item m="1" x="17"/>
        <item m="1" x="13"/>
        <item m="1" x="14"/>
        <item m="1" x="19"/>
        <item m="1" x="15"/>
        <item m="1" x="18"/>
        <item m="1" x="21"/>
        <item m="1" x="20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howAll="0"/>
    <pivotField axis="axisPage" multipleItemSelectionAllowed="1" showAll="0">
      <items count="3">
        <item h="1" x="1"/>
        <item x="0"/>
        <item t="default"/>
      </items>
    </pivotField>
  </pivotFields>
  <rowFields count="2">
    <field x="1"/>
    <field x="0"/>
  </rowFields>
  <rowItems count="50">
    <i>
      <x v="11"/>
    </i>
    <i r="1">
      <x v="1"/>
    </i>
    <i r="1">
      <x v="2"/>
    </i>
    <i r="1">
      <x v="5"/>
    </i>
    <i r="1">
      <x v="8"/>
    </i>
    <i r="1">
      <x v="9"/>
    </i>
    <i>
      <x v="12"/>
    </i>
    <i r="1">
      <x v="1"/>
    </i>
    <i r="1">
      <x v="2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>
      <x v="13"/>
    </i>
    <i r="1">
      <x v="5"/>
    </i>
    <i r="1">
      <x v="9"/>
    </i>
    <i>
      <x v="14"/>
    </i>
    <i r="1">
      <x v="5"/>
    </i>
    <i r="1">
      <x v="6"/>
    </i>
    <i r="1">
      <x v="8"/>
    </i>
    <i r="1">
      <x v="9"/>
    </i>
    <i>
      <x v="15"/>
    </i>
    <i r="1">
      <x v="1"/>
    </i>
    <i r="1">
      <x v="3"/>
    </i>
    <i r="1">
      <x v="5"/>
    </i>
    <i r="1">
      <x v="6"/>
    </i>
    <i r="1">
      <x v="7"/>
    </i>
    <i r="1">
      <x v="8"/>
    </i>
    <i r="1">
      <x v="9"/>
    </i>
    <i>
      <x v="16"/>
    </i>
    <i r="1">
      <x v="8"/>
    </i>
    <i r="1">
      <x v="9"/>
    </i>
    <i r="1">
      <x v="10"/>
    </i>
    <i>
      <x v="17"/>
    </i>
    <i r="1">
      <x v="1"/>
    </i>
    <i r="1">
      <x v="6"/>
    </i>
    <i>
      <x v="18"/>
    </i>
    <i r="1">
      <x v="2"/>
    </i>
    <i r="1">
      <x v="3"/>
    </i>
    <i r="1">
      <x v="5"/>
    </i>
    <i r="1">
      <x v="6"/>
    </i>
    <i r="1">
      <x v="7"/>
    </i>
    <i r="1">
      <x v="8"/>
    </i>
    <i r="1">
      <x v="9"/>
    </i>
    <i>
      <x v="21"/>
    </i>
    <i r="1">
      <x v="2"/>
    </i>
    <i t="grand">
      <x/>
    </i>
  </rowItems>
  <colItems count="1">
    <i/>
  </colItems>
  <pageFields count="1">
    <pageField fld="3" hier="-1"/>
  </pageFields>
  <dataFields count="1">
    <dataField name="Count of Carg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E080B3-1A37-A547-954B-4E6B43192D5F}" name="PivotTable2" cacheId="119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5:B23" firstHeaderRow="1" firstDataRow="1" firstDataCol="1" rowPageCount="1" colPageCount="1"/>
  <pivotFields count="7">
    <pivotField showAll="0">
      <items count="12">
        <item x="0"/>
        <item x="5"/>
        <item x="10"/>
        <item x="6"/>
        <item x="7"/>
        <item x="8"/>
        <item x="1"/>
        <item x="2"/>
        <item x="9"/>
        <item x="4"/>
        <item x="3"/>
        <item t="default"/>
      </items>
    </pivotField>
    <pivotField axis="axisRow" showAll="0">
      <items count="12">
        <item sd="0" x="0"/>
        <item x="1"/>
        <item x="2"/>
        <item x="3"/>
        <item sd="0" x="4"/>
        <item x="5"/>
        <item sd="0" x="9"/>
        <item sd="0" x="6"/>
        <item sd="0" x="10"/>
        <item x="7"/>
        <item x="8"/>
        <item t="default"/>
      </items>
    </pivotField>
    <pivotField axis="axisRow" showAll="0">
      <items count="9">
        <item x="2"/>
        <item x="7"/>
        <item x="5"/>
        <item x="0"/>
        <item x="1"/>
        <item x="6"/>
        <item x="4"/>
        <item x="3"/>
        <item t="default"/>
      </items>
    </pivotField>
    <pivotField dataField="1" showAll="0"/>
    <pivotField showAll="0">
      <items count="15">
        <item sd="0" x="3"/>
        <item x="5"/>
        <item x="4"/>
        <item x="13"/>
        <item x="6"/>
        <item x="10"/>
        <item x="12"/>
        <item x="7"/>
        <item x="8"/>
        <item x="11"/>
        <item x="9"/>
        <item x="0"/>
        <item x="1"/>
        <item x="2"/>
        <item t="default"/>
      </items>
    </pivotField>
    <pivotField showAll="0">
      <items count="3">
        <item x="1"/>
        <item x="0"/>
        <item t="default"/>
      </items>
    </pivotField>
    <pivotField axis="axisPage" multipleItemSelectionAllowed="1" showAll="0">
      <items count="3">
        <item h="1" x="0"/>
        <item x="1"/>
        <item t="default"/>
      </items>
    </pivotField>
  </pivotFields>
  <rowFields count="2">
    <field x="1"/>
    <field x="2"/>
  </rowFields>
  <rowItems count="18">
    <i>
      <x v="1"/>
    </i>
    <i r="1">
      <x v="4"/>
    </i>
    <i>
      <x v="2"/>
    </i>
    <i r="1">
      <x/>
    </i>
    <i r="1">
      <x v="1"/>
    </i>
    <i r="1">
      <x v="2"/>
    </i>
    <i>
      <x v="3"/>
    </i>
    <i r="1">
      <x/>
    </i>
    <i r="1">
      <x v="3"/>
    </i>
    <i>
      <x v="4"/>
    </i>
    <i>
      <x v="5"/>
    </i>
    <i r="1">
      <x v="3"/>
    </i>
    <i r="1">
      <x v="4"/>
    </i>
    <i r="1">
      <x v="6"/>
    </i>
    <i>
      <x v="6"/>
    </i>
    <i>
      <x v="7"/>
    </i>
    <i>
      <x v="8"/>
    </i>
    <i t="grand">
      <x/>
    </i>
  </rowItems>
  <colItems count="1">
    <i/>
  </colItems>
  <pageFields count="1">
    <pageField fld="6" hier="-1"/>
  </pageFields>
  <dataFields count="1">
    <dataField name="Sum of Cantidad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26296-8B74-4C07-933B-1CEECD9DAE1C}">
  <sheetPr codeName="Sheet1"/>
  <dimension ref="A2:N142"/>
  <sheetViews>
    <sheetView showGridLines="0" zoomScale="85" zoomScaleNormal="85" workbookViewId="0">
      <pane xSplit="2" ySplit="4" topLeftCell="C30" activePane="bottomRight" state="frozen"/>
      <selection pane="bottomRight" activeCell="D112" sqref="D112:D124"/>
      <selection pane="bottomLeft"/>
      <selection pane="topRight"/>
    </sheetView>
  </sheetViews>
  <sheetFormatPr defaultColWidth="11.42578125" defaultRowHeight="15"/>
  <cols>
    <col min="2" max="2" width="48.140625" customWidth="1"/>
    <col min="3" max="3" width="28" customWidth="1"/>
    <col min="4" max="4" width="9.85546875" bestFit="1" customWidth="1"/>
    <col min="5" max="5" width="10.140625" customWidth="1"/>
    <col min="6" max="6" width="15.42578125" customWidth="1"/>
    <col min="7" max="7" width="47.140625" customWidth="1"/>
    <col min="8" max="8" width="42.7109375" bestFit="1" customWidth="1"/>
    <col min="9" max="9" width="22.7109375" bestFit="1" customWidth="1"/>
    <col min="10" max="10" width="20.42578125" customWidth="1"/>
    <col min="11" max="11" width="40.85546875" customWidth="1"/>
    <col min="12" max="12" width="40.42578125" customWidth="1"/>
    <col min="13" max="13" width="14.7109375" bestFit="1" customWidth="1"/>
    <col min="14" max="14" width="75.85546875" customWidth="1"/>
  </cols>
  <sheetData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33.75">
      <c r="A4" s="1"/>
      <c r="B4" s="2" t="s">
        <v>0</v>
      </c>
      <c r="C4" s="3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</row>
    <row r="5" spans="1:14" ht="25.5" customHeight="1">
      <c r="A5" s="1"/>
      <c r="B5" s="21" t="s">
        <v>13</v>
      </c>
      <c r="C5" s="7" t="s">
        <v>14</v>
      </c>
      <c r="D5" s="7" t="s">
        <v>15</v>
      </c>
      <c r="E5" s="10">
        <v>45724</v>
      </c>
      <c r="F5" s="230" t="s">
        <v>15</v>
      </c>
      <c r="G5" s="4" t="s">
        <v>16</v>
      </c>
      <c r="H5" s="4"/>
      <c r="I5" s="5">
        <v>476772917</v>
      </c>
      <c r="J5" s="5" t="s">
        <v>17</v>
      </c>
      <c r="K5" s="6" t="s">
        <v>18</v>
      </c>
      <c r="L5" s="6" t="s">
        <v>19</v>
      </c>
      <c r="M5" s="6">
        <v>2801</v>
      </c>
      <c r="N5" s="7" t="s">
        <v>20</v>
      </c>
    </row>
    <row r="6" spans="1:14" ht="25.5" customHeight="1">
      <c r="A6" s="1"/>
      <c r="B6" s="21" t="s">
        <v>13</v>
      </c>
      <c r="C6" s="7" t="s">
        <v>14</v>
      </c>
      <c r="D6" s="7" t="s">
        <v>15</v>
      </c>
      <c r="E6" s="10">
        <v>45724</v>
      </c>
      <c r="F6" s="230" t="s">
        <v>15</v>
      </c>
      <c r="G6" s="4" t="s">
        <v>21</v>
      </c>
      <c r="H6" s="4"/>
      <c r="I6" s="5">
        <v>327484380</v>
      </c>
      <c r="J6" s="5" t="s">
        <v>17</v>
      </c>
      <c r="K6" s="6" t="s">
        <v>18</v>
      </c>
      <c r="L6" s="6" t="s">
        <v>19</v>
      </c>
      <c r="M6" s="6">
        <v>2801</v>
      </c>
      <c r="N6" s="7" t="s">
        <v>20</v>
      </c>
    </row>
    <row r="7" spans="1:14" ht="34.5">
      <c r="A7" s="1"/>
      <c r="B7" s="21" t="s">
        <v>13</v>
      </c>
      <c r="C7" s="7" t="s">
        <v>14</v>
      </c>
      <c r="D7" s="7" t="s">
        <v>15</v>
      </c>
      <c r="E7" s="10">
        <v>45724</v>
      </c>
      <c r="F7" s="230" t="s">
        <v>15</v>
      </c>
      <c r="G7" s="4" t="s">
        <v>22</v>
      </c>
      <c r="H7" s="4"/>
      <c r="I7" s="5">
        <v>1026954163</v>
      </c>
      <c r="J7" s="5" t="s">
        <v>17</v>
      </c>
      <c r="K7" s="6" t="s">
        <v>18</v>
      </c>
      <c r="L7" s="6" t="s">
        <v>19</v>
      </c>
      <c r="M7" s="6">
        <v>2801</v>
      </c>
      <c r="N7" s="7" t="s">
        <v>20</v>
      </c>
    </row>
    <row r="8" spans="1:14" ht="25.5" customHeight="1">
      <c r="A8" s="1"/>
      <c r="B8" s="21" t="s">
        <v>13</v>
      </c>
      <c r="C8" s="7" t="s">
        <v>14</v>
      </c>
      <c r="D8" s="7" t="s">
        <v>15</v>
      </c>
      <c r="E8" s="10">
        <v>45724</v>
      </c>
      <c r="F8" s="230" t="s">
        <v>15</v>
      </c>
      <c r="G8" s="4" t="s">
        <v>23</v>
      </c>
      <c r="H8" s="4"/>
      <c r="I8" s="5">
        <v>48331227</v>
      </c>
      <c r="J8" s="5" t="s">
        <v>17</v>
      </c>
      <c r="K8" s="6" t="s">
        <v>18</v>
      </c>
      <c r="L8" s="6" t="s">
        <v>19</v>
      </c>
      <c r="M8" s="6">
        <v>2801</v>
      </c>
      <c r="N8" s="7" t="s">
        <v>20</v>
      </c>
    </row>
    <row r="9" spans="1:14" ht="23.25">
      <c r="A9" s="1"/>
      <c r="B9" s="22" t="s">
        <v>24</v>
      </c>
      <c r="C9" s="7" t="s">
        <v>25</v>
      </c>
      <c r="D9" s="23" t="s">
        <v>15</v>
      </c>
      <c r="E9" s="10">
        <v>45727</v>
      </c>
      <c r="F9" s="230" t="s">
        <v>15</v>
      </c>
      <c r="G9" s="17" t="s">
        <v>26</v>
      </c>
      <c r="H9" s="17" t="s">
        <v>27</v>
      </c>
      <c r="I9" s="18">
        <f>((3456605151*1.1312)*1.0928*1.0528*1.03)+463354042.726106</f>
        <v>5096894469.9871635</v>
      </c>
      <c r="J9" s="18" t="s">
        <v>17</v>
      </c>
      <c r="K9" s="19" t="s">
        <v>28</v>
      </c>
      <c r="L9" s="6" t="s">
        <v>19</v>
      </c>
      <c r="M9" s="6">
        <v>2801</v>
      </c>
      <c r="N9" s="7" t="s">
        <v>29</v>
      </c>
    </row>
    <row r="10" spans="1:14" ht="27" customHeight="1">
      <c r="A10" s="1"/>
      <c r="B10" s="22" t="s">
        <v>24</v>
      </c>
      <c r="C10" s="7" t="s">
        <v>25</v>
      </c>
      <c r="D10" s="23" t="s">
        <v>15</v>
      </c>
      <c r="E10" s="10">
        <v>45727</v>
      </c>
      <c r="F10" s="230" t="s">
        <v>15</v>
      </c>
      <c r="G10" s="17" t="s">
        <v>30</v>
      </c>
      <c r="H10" s="17" t="s">
        <v>31</v>
      </c>
      <c r="I10" s="5">
        <v>608625078</v>
      </c>
      <c r="J10" s="18" t="s">
        <v>17</v>
      </c>
      <c r="K10" s="19" t="s">
        <v>28</v>
      </c>
      <c r="L10" s="19" t="s">
        <v>32</v>
      </c>
      <c r="M10" s="6">
        <v>2801</v>
      </c>
      <c r="N10" s="6" t="s">
        <v>33</v>
      </c>
    </row>
    <row r="11" spans="1:14" ht="27" customHeight="1">
      <c r="A11" s="1"/>
      <c r="B11" s="22" t="s">
        <v>24</v>
      </c>
      <c r="C11" s="7" t="s">
        <v>25</v>
      </c>
      <c r="D11" s="23" t="s">
        <v>15</v>
      </c>
      <c r="E11" s="10">
        <v>45727</v>
      </c>
      <c r="F11" s="230" t="s">
        <v>15</v>
      </c>
      <c r="G11" s="17" t="s">
        <v>30</v>
      </c>
      <c r="H11" s="17" t="s">
        <v>34</v>
      </c>
      <c r="I11" s="18">
        <v>1302632760</v>
      </c>
      <c r="J11" s="18" t="s">
        <v>17</v>
      </c>
      <c r="K11" s="19" t="s">
        <v>28</v>
      </c>
      <c r="L11" s="19" t="s">
        <v>35</v>
      </c>
      <c r="M11" s="6">
        <v>2801</v>
      </c>
      <c r="N11" s="6"/>
    </row>
    <row r="12" spans="1:14" ht="42" customHeight="1">
      <c r="A12" s="1"/>
      <c r="B12" s="8" t="s">
        <v>36</v>
      </c>
      <c r="C12" s="9" t="s">
        <v>37</v>
      </c>
      <c r="D12" s="23" t="s">
        <v>15</v>
      </c>
      <c r="E12" s="10">
        <v>45727</v>
      </c>
      <c r="F12" s="230" t="s">
        <v>15</v>
      </c>
      <c r="G12" s="7" t="s">
        <v>38</v>
      </c>
      <c r="H12" s="7" t="s">
        <v>39</v>
      </c>
      <c r="I12" s="18">
        <v>10208098877</v>
      </c>
      <c r="J12" s="18" t="s">
        <v>40</v>
      </c>
      <c r="K12" s="6" t="s">
        <v>41</v>
      </c>
      <c r="L12" s="6" t="s">
        <v>40</v>
      </c>
      <c r="M12" s="6">
        <v>2899</v>
      </c>
      <c r="N12" s="6"/>
    </row>
    <row r="13" spans="1:14" ht="38.25" customHeight="1">
      <c r="A13" s="1"/>
      <c r="B13" s="8" t="s">
        <v>36</v>
      </c>
      <c r="C13" s="9" t="s">
        <v>37</v>
      </c>
      <c r="D13" s="23" t="s">
        <v>15</v>
      </c>
      <c r="E13" s="10">
        <v>45727</v>
      </c>
      <c r="F13" s="230" t="s">
        <v>15</v>
      </c>
      <c r="G13" s="7" t="s">
        <v>42</v>
      </c>
      <c r="H13" s="7" t="s">
        <v>43</v>
      </c>
      <c r="I13" s="5">
        <v>804375529.24000001</v>
      </c>
      <c r="J13" s="18" t="s">
        <v>40</v>
      </c>
      <c r="K13" s="6" t="s">
        <v>41</v>
      </c>
      <c r="L13" s="18" t="s">
        <v>40</v>
      </c>
      <c r="M13" s="6">
        <v>2801</v>
      </c>
      <c r="N13" s="7" t="s">
        <v>44</v>
      </c>
    </row>
    <row r="14" spans="1:14" ht="27" customHeight="1">
      <c r="A14" s="1"/>
      <c r="B14" s="8" t="s">
        <v>36</v>
      </c>
      <c r="C14" s="9" t="s">
        <v>37</v>
      </c>
      <c r="D14" s="23" t="s">
        <v>15</v>
      </c>
      <c r="E14" s="10">
        <v>45727</v>
      </c>
      <c r="F14" s="230" t="s">
        <v>15</v>
      </c>
      <c r="G14" s="7" t="s">
        <v>45</v>
      </c>
      <c r="H14" s="7" t="s">
        <v>46</v>
      </c>
      <c r="I14" s="5">
        <f>5306126968+1927261061</f>
        <v>7233388029</v>
      </c>
      <c r="J14" s="18" t="s">
        <v>40</v>
      </c>
      <c r="K14" s="6" t="s">
        <v>41</v>
      </c>
      <c r="L14" s="18" t="s">
        <v>40</v>
      </c>
      <c r="M14" s="6">
        <v>2801</v>
      </c>
      <c r="N14" s="6"/>
    </row>
    <row r="15" spans="1:14" ht="27" customHeight="1">
      <c r="A15" s="1"/>
      <c r="B15" s="8" t="s">
        <v>36</v>
      </c>
      <c r="C15" s="9" t="s">
        <v>37</v>
      </c>
      <c r="D15" s="23" t="s">
        <v>15</v>
      </c>
      <c r="E15" s="10">
        <v>45727</v>
      </c>
      <c r="F15" s="230" t="s">
        <v>15</v>
      </c>
      <c r="G15" s="7" t="s">
        <v>47</v>
      </c>
      <c r="H15" s="7" t="s">
        <v>46</v>
      </c>
      <c r="I15" s="5">
        <v>5963745287</v>
      </c>
      <c r="J15" s="18" t="s">
        <v>40</v>
      </c>
      <c r="K15" s="6" t="s">
        <v>41</v>
      </c>
      <c r="L15" s="18" t="s">
        <v>40</v>
      </c>
      <c r="M15" s="6">
        <v>2899</v>
      </c>
      <c r="N15" s="6"/>
    </row>
    <row r="16" spans="1:14" ht="27" customHeight="1">
      <c r="A16" s="1"/>
      <c r="B16" s="8" t="s">
        <v>36</v>
      </c>
      <c r="C16" s="9" t="s">
        <v>37</v>
      </c>
      <c r="D16" s="23" t="s">
        <v>15</v>
      </c>
      <c r="E16" s="10">
        <v>45727</v>
      </c>
      <c r="F16" s="230" t="s">
        <v>15</v>
      </c>
      <c r="G16" s="7" t="s">
        <v>48</v>
      </c>
      <c r="H16" s="7"/>
      <c r="I16" s="5">
        <v>3000000000</v>
      </c>
      <c r="J16" s="5" t="s">
        <v>17</v>
      </c>
      <c r="K16" s="6" t="s">
        <v>18</v>
      </c>
      <c r="L16" s="6" t="s">
        <v>19</v>
      </c>
      <c r="M16" s="6">
        <v>2899</v>
      </c>
      <c r="N16" s="6" t="s">
        <v>49</v>
      </c>
    </row>
    <row r="17" spans="1:14" ht="27" customHeight="1">
      <c r="A17" s="1"/>
      <c r="B17" s="8" t="s">
        <v>36</v>
      </c>
      <c r="C17" s="9" t="s">
        <v>37</v>
      </c>
      <c r="D17" s="23" t="s">
        <v>15</v>
      </c>
      <c r="E17" s="10">
        <v>45727</v>
      </c>
      <c r="F17" s="230" t="s">
        <v>15</v>
      </c>
      <c r="G17" s="7" t="s">
        <v>50</v>
      </c>
      <c r="H17" s="7"/>
      <c r="I17" s="18">
        <v>32152652.059999999</v>
      </c>
      <c r="J17" s="5" t="s">
        <v>17</v>
      </c>
      <c r="K17" s="6" t="s">
        <v>18</v>
      </c>
      <c r="L17" s="6" t="s">
        <v>19</v>
      </c>
      <c r="M17" s="6">
        <v>2899</v>
      </c>
      <c r="N17" s="6" t="s">
        <v>51</v>
      </c>
    </row>
    <row r="18" spans="1:14" ht="15" customHeight="1">
      <c r="A18" s="1"/>
      <c r="B18" s="8" t="s">
        <v>52</v>
      </c>
      <c r="C18" s="7" t="s">
        <v>53</v>
      </c>
      <c r="D18" s="7" t="s">
        <v>15</v>
      </c>
      <c r="E18" s="10">
        <v>45721</v>
      </c>
      <c r="F18" s="230" t="s">
        <v>15</v>
      </c>
      <c r="G18" s="4" t="s">
        <v>54</v>
      </c>
      <c r="H18" s="4"/>
      <c r="I18" s="18">
        <v>11714703468</v>
      </c>
      <c r="J18" s="5" t="s">
        <v>17</v>
      </c>
      <c r="K18" s="6" t="s">
        <v>18</v>
      </c>
      <c r="L18" s="6" t="s">
        <v>55</v>
      </c>
      <c r="M18" s="6">
        <v>2899</v>
      </c>
      <c r="N18" s="6"/>
    </row>
    <row r="19" spans="1:14" ht="15" customHeight="1">
      <c r="A19" s="1"/>
      <c r="B19" s="8" t="s">
        <v>52</v>
      </c>
      <c r="C19" s="7" t="s">
        <v>53</v>
      </c>
      <c r="D19" s="7" t="s">
        <v>15</v>
      </c>
      <c r="E19" s="10">
        <v>45721</v>
      </c>
      <c r="F19" s="230" t="s">
        <v>15</v>
      </c>
      <c r="G19" s="4" t="s">
        <v>56</v>
      </c>
      <c r="H19" s="4"/>
      <c r="I19" s="11">
        <v>626472450836</v>
      </c>
      <c r="J19" s="5" t="s">
        <v>57</v>
      </c>
      <c r="K19" s="6" t="s">
        <v>58</v>
      </c>
      <c r="L19" s="5" t="s">
        <v>59</v>
      </c>
      <c r="M19" s="6">
        <v>2801</v>
      </c>
      <c r="N19" s="6" t="s">
        <v>60</v>
      </c>
    </row>
    <row r="20" spans="1:14">
      <c r="A20" s="1"/>
      <c r="B20" s="8" t="s">
        <v>61</v>
      </c>
      <c r="C20" s="7" t="s">
        <v>62</v>
      </c>
      <c r="D20" s="7" t="s">
        <v>15</v>
      </c>
      <c r="E20" s="10">
        <v>45732</v>
      </c>
      <c r="F20" s="230" t="s">
        <v>15</v>
      </c>
      <c r="G20" s="15" t="s">
        <v>63</v>
      </c>
      <c r="H20" s="15"/>
      <c r="I20" s="5">
        <v>19458142383</v>
      </c>
      <c r="J20" s="5" t="s">
        <v>17</v>
      </c>
      <c r="K20" s="6" t="s">
        <v>18</v>
      </c>
      <c r="L20" s="19" t="s">
        <v>19</v>
      </c>
      <c r="M20" s="6">
        <v>2899</v>
      </c>
      <c r="N20" s="6"/>
    </row>
    <row r="21" spans="1:14">
      <c r="A21" s="1"/>
      <c r="B21" s="8" t="s">
        <v>61</v>
      </c>
      <c r="C21" s="7" t="s">
        <v>62</v>
      </c>
      <c r="D21" s="7" t="s">
        <v>15</v>
      </c>
      <c r="E21" s="10">
        <v>45732</v>
      </c>
      <c r="F21" s="230" t="s">
        <v>15</v>
      </c>
      <c r="G21" s="7" t="s">
        <v>64</v>
      </c>
      <c r="H21" s="7"/>
      <c r="I21" s="5">
        <v>4107627125</v>
      </c>
      <c r="J21" s="5" t="s">
        <v>17</v>
      </c>
      <c r="K21" s="6" t="s">
        <v>18</v>
      </c>
      <c r="L21" s="19" t="s">
        <v>19</v>
      </c>
      <c r="M21" s="6">
        <v>2801</v>
      </c>
      <c r="N21" s="6" t="s">
        <v>65</v>
      </c>
    </row>
    <row r="22" spans="1:14" ht="23.25">
      <c r="A22" s="1"/>
      <c r="B22" s="8" t="s">
        <v>61</v>
      </c>
      <c r="C22" s="7" t="s">
        <v>62</v>
      </c>
      <c r="D22" s="7" t="s">
        <v>15</v>
      </c>
      <c r="E22" s="10">
        <v>45732</v>
      </c>
      <c r="F22" s="230" t="s">
        <v>15</v>
      </c>
      <c r="G22" s="15" t="s">
        <v>66</v>
      </c>
      <c r="H22" s="15"/>
      <c r="I22" s="5">
        <v>2253499335</v>
      </c>
      <c r="J22" s="5" t="s">
        <v>17</v>
      </c>
      <c r="K22" s="6" t="s">
        <v>18</v>
      </c>
      <c r="L22" s="19" t="s">
        <v>55</v>
      </c>
      <c r="M22" s="6">
        <v>2899</v>
      </c>
      <c r="N22" s="6" t="s">
        <v>65</v>
      </c>
    </row>
    <row r="23" spans="1:14">
      <c r="A23" s="1"/>
      <c r="B23" s="8" t="s">
        <v>61</v>
      </c>
      <c r="C23" s="7" t="s">
        <v>62</v>
      </c>
      <c r="D23" s="7" t="s">
        <v>15</v>
      </c>
      <c r="E23" s="10">
        <v>45732</v>
      </c>
      <c r="F23" s="230" t="s">
        <v>15</v>
      </c>
      <c r="G23" s="15" t="s">
        <v>67</v>
      </c>
      <c r="H23" s="15"/>
      <c r="I23" s="5">
        <v>181178709</v>
      </c>
      <c r="J23" s="5" t="s">
        <v>17</v>
      </c>
      <c r="K23" s="6" t="s">
        <v>18</v>
      </c>
      <c r="L23" s="19" t="s">
        <v>55</v>
      </c>
      <c r="M23" s="6">
        <v>2899</v>
      </c>
      <c r="N23" s="6" t="s">
        <v>65</v>
      </c>
    </row>
    <row r="24" spans="1:14">
      <c r="A24" s="1"/>
      <c r="B24" s="8" t="s">
        <v>61</v>
      </c>
      <c r="C24" s="7" t="s">
        <v>62</v>
      </c>
      <c r="D24" s="7" t="s">
        <v>15</v>
      </c>
      <c r="E24" s="10">
        <v>45732</v>
      </c>
      <c r="F24" s="230" t="s">
        <v>15</v>
      </c>
      <c r="G24" s="15" t="s">
        <v>68</v>
      </c>
      <c r="H24" s="15"/>
      <c r="I24" s="5">
        <v>81581150</v>
      </c>
      <c r="J24" s="5" t="s">
        <v>17</v>
      </c>
      <c r="K24" s="6" t="s">
        <v>18</v>
      </c>
      <c r="L24" s="19" t="s">
        <v>55</v>
      </c>
      <c r="M24" s="6">
        <v>2899</v>
      </c>
      <c r="N24" s="6" t="s">
        <v>65</v>
      </c>
    </row>
    <row r="25" spans="1:14">
      <c r="A25" s="1"/>
      <c r="B25" s="8" t="s">
        <v>61</v>
      </c>
      <c r="C25" s="7" t="s">
        <v>62</v>
      </c>
      <c r="D25" s="7" t="s">
        <v>15</v>
      </c>
      <c r="E25" s="10">
        <v>45732</v>
      </c>
      <c r="F25" s="230" t="s">
        <v>15</v>
      </c>
      <c r="G25" s="15" t="s">
        <v>69</v>
      </c>
      <c r="H25" s="15"/>
      <c r="I25" s="5">
        <v>276959438</v>
      </c>
      <c r="J25" s="5" t="s">
        <v>17</v>
      </c>
      <c r="K25" s="6" t="s">
        <v>18</v>
      </c>
      <c r="L25" s="19" t="s">
        <v>55</v>
      </c>
      <c r="M25" s="6">
        <v>2899</v>
      </c>
      <c r="N25" s="6" t="s">
        <v>65</v>
      </c>
    </row>
    <row r="26" spans="1:14">
      <c r="A26" s="1"/>
      <c r="B26" s="8" t="s">
        <v>61</v>
      </c>
      <c r="C26" s="7" t="s">
        <v>62</v>
      </c>
      <c r="D26" s="7" t="s">
        <v>15</v>
      </c>
      <c r="E26" s="10">
        <v>45732</v>
      </c>
      <c r="F26" s="230" t="s">
        <v>15</v>
      </c>
      <c r="G26" s="7" t="s">
        <v>70</v>
      </c>
      <c r="H26" s="15"/>
      <c r="I26" s="5">
        <v>538241130</v>
      </c>
      <c r="J26" s="5" t="s">
        <v>17</v>
      </c>
      <c r="K26" s="6" t="s">
        <v>18</v>
      </c>
      <c r="L26" s="19" t="s">
        <v>19</v>
      </c>
      <c r="M26" s="6">
        <v>2899</v>
      </c>
      <c r="N26" s="6" t="s">
        <v>65</v>
      </c>
    </row>
    <row r="27" spans="1:14" ht="23.25">
      <c r="A27" s="1"/>
      <c r="B27" s="8" t="s">
        <v>61</v>
      </c>
      <c r="C27" s="7" t="s">
        <v>62</v>
      </c>
      <c r="D27" s="7" t="s">
        <v>15</v>
      </c>
      <c r="E27" s="10">
        <v>45732</v>
      </c>
      <c r="F27" s="230" t="s">
        <v>15</v>
      </c>
      <c r="G27" s="7" t="s">
        <v>71</v>
      </c>
      <c r="H27" s="15"/>
      <c r="I27" s="5">
        <v>1003178974</v>
      </c>
      <c r="J27" s="5" t="s">
        <v>17</v>
      </c>
      <c r="K27" s="6" t="s">
        <v>18</v>
      </c>
      <c r="L27" s="19" t="s">
        <v>72</v>
      </c>
      <c r="M27" s="6">
        <v>2899</v>
      </c>
      <c r="N27" s="6" t="s">
        <v>65</v>
      </c>
    </row>
    <row r="28" spans="1:14" ht="23.25">
      <c r="A28" s="1"/>
      <c r="B28" s="8" t="s">
        <v>61</v>
      </c>
      <c r="C28" s="7" t="s">
        <v>62</v>
      </c>
      <c r="D28" s="7" t="s">
        <v>15</v>
      </c>
      <c r="E28" s="10">
        <v>45732</v>
      </c>
      <c r="F28" s="230" t="s">
        <v>15</v>
      </c>
      <c r="G28" s="15" t="s">
        <v>73</v>
      </c>
      <c r="H28" s="15"/>
      <c r="I28" s="5">
        <v>85490767</v>
      </c>
      <c r="J28" s="5" t="s">
        <v>17</v>
      </c>
      <c r="K28" s="6" t="s">
        <v>18</v>
      </c>
      <c r="L28" s="19" t="s">
        <v>19</v>
      </c>
      <c r="M28" s="6">
        <v>2899</v>
      </c>
      <c r="N28" s="6" t="s">
        <v>65</v>
      </c>
    </row>
    <row r="29" spans="1:14">
      <c r="A29" s="1"/>
      <c r="B29" s="8" t="s">
        <v>74</v>
      </c>
      <c r="C29" s="9" t="s">
        <v>75</v>
      </c>
      <c r="D29" s="7" t="s">
        <v>15</v>
      </c>
      <c r="E29" s="10">
        <v>45733</v>
      </c>
      <c r="F29" s="231" t="s">
        <v>15</v>
      </c>
      <c r="G29" s="15" t="s">
        <v>76</v>
      </c>
      <c r="H29" s="15" t="s">
        <v>77</v>
      </c>
      <c r="I29" s="5">
        <v>13828371447</v>
      </c>
      <c r="J29" s="5" t="s">
        <v>78</v>
      </c>
      <c r="K29" s="6" t="s">
        <v>79</v>
      </c>
      <c r="L29" s="5" t="s">
        <v>80</v>
      </c>
      <c r="M29" s="6" t="s">
        <v>81</v>
      </c>
      <c r="N29" s="6" t="s">
        <v>82</v>
      </c>
    </row>
    <row r="30" spans="1:14" ht="150.75">
      <c r="A30" s="1"/>
      <c r="B30" s="24" t="s">
        <v>83</v>
      </c>
      <c r="C30" s="23" t="s">
        <v>84</v>
      </c>
      <c r="D30" s="23" t="s">
        <v>15</v>
      </c>
      <c r="E30" s="192">
        <v>45730</v>
      </c>
      <c r="F30" s="194" t="s">
        <v>15</v>
      </c>
      <c r="G30" s="193" t="s">
        <v>85</v>
      </c>
      <c r="H30" s="4" t="s">
        <v>86</v>
      </c>
      <c r="I30" s="18">
        <v>30603035851.736519</v>
      </c>
      <c r="J30" s="68" t="s">
        <v>87</v>
      </c>
      <c r="K30" s="20" t="s">
        <v>85</v>
      </c>
      <c r="L30" s="68" t="s">
        <v>88</v>
      </c>
      <c r="M30" s="6">
        <v>2801</v>
      </c>
      <c r="N30" s="7" t="s">
        <v>89</v>
      </c>
    </row>
    <row r="31" spans="1:14" ht="150.75">
      <c r="A31" s="1"/>
      <c r="B31" s="24" t="s">
        <v>83</v>
      </c>
      <c r="C31" s="23" t="s">
        <v>84</v>
      </c>
      <c r="D31" s="23" t="s">
        <v>15</v>
      </c>
      <c r="E31" s="192">
        <v>45730</v>
      </c>
      <c r="F31" s="194" t="s">
        <v>15</v>
      </c>
      <c r="G31" s="193" t="s">
        <v>85</v>
      </c>
      <c r="H31" s="4" t="s">
        <v>90</v>
      </c>
      <c r="I31" s="18">
        <v>2684637398.5370612</v>
      </c>
      <c r="J31" s="68" t="s">
        <v>87</v>
      </c>
      <c r="K31" s="20" t="s">
        <v>85</v>
      </c>
      <c r="L31" s="68" t="s">
        <v>91</v>
      </c>
      <c r="M31" s="6">
        <v>2801</v>
      </c>
      <c r="N31" s="7" t="s">
        <v>89</v>
      </c>
    </row>
    <row r="32" spans="1:14" ht="150.75">
      <c r="A32" s="1"/>
      <c r="B32" s="24" t="s">
        <v>83</v>
      </c>
      <c r="C32" s="23" t="s">
        <v>84</v>
      </c>
      <c r="D32" s="23" t="s">
        <v>15</v>
      </c>
      <c r="E32" s="192">
        <v>45730</v>
      </c>
      <c r="F32" s="194" t="s">
        <v>15</v>
      </c>
      <c r="G32" s="193" t="s">
        <v>85</v>
      </c>
      <c r="H32" s="4" t="s">
        <v>92</v>
      </c>
      <c r="I32" s="18">
        <v>1226092820.7534142</v>
      </c>
      <c r="J32" s="68" t="s">
        <v>87</v>
      </c>
      <c r="K32" s="20" t="s">
        <v>85</v>
      </c>
      <c r="L32" s="68" t="s">
        <v>93</v>
      </c>
      <c r="M32" s="6">
        <v>2801</v>
      </c>
      <c r="N32" s="7" t="s">
        <v>89</v>
      </c>
    </row>
    <row r="33" spans="1:14" ht="150.75">
      <c r="A33" s="1"/>
      <c r="B33" s="24" t="s">
        <v>83</v>
      </c>
      <c r="C33" s="23" t="s">
        <v>84</v>
      </c>
      <c r="D33" s="23" t="s">
        <v>15</v>
      </c>
      <c r="E33" s="192">
        <v>45730</v>
      </c>
      <c r="F33" s="194" t="s">
        <v>15</v>
      </c>
      <c r="G33" s="193" t="s">
        <v>85</v>
      </c>
      <c r="H33" s="4" t="s">
        <v>94</v>
      </c>
      <c r="I33" s="18">
        <v>2391028876.7160401</v>
      </c>
      <c r="J33" s="5" t="s">
        <v>95</v>
      </c>
      <c r="K33" s="20" t="s">
        <v>85</v>
      </c>
      <c r="L33" s="5" t="s">
        <v>96</v>
      </c>
      <c r="M33" s="6">
        <v>2801</v>
      </c>
      <c r="N33" s="7" t="s">
        <v>89</v>
      </c>
    </row>
    <row r="34" spans="1:14" ht="34.5">
      <c r="A34" s="1"/>
      <c r="B34" s="24" t="s">
        <v>83</v>
      </c>
      <c r="C34" s="23" t="s">
        <v>84</v>
      </c>
      <c r="D34" s="23" t="s">
        <v>15</v>
      </c>
      <c r="E34" s="10">
        <v>45730</v>
      </c>
      <c r="F34" s="232" t="s">
        <v>15</v>
      </c>
      <c r="G34" s="20" t="s">
        <v>97</v>
      </c>
      <c r="H34" s="17" t="s">
        <v>98</v>
      </c>
      <c r="I34" s="18">
        <f>+'Electoral - DIV'!$F$15</f>
        <v>8238830490</v>
      </c>
      <c r="J34" s="18" t="s">
        <v>17</v>
      </c>
      <c r="K34" s="19" t="s">
        <v>28</v>
      </c>
      <c r="L34" s="19" t="s">
        <v>99</v>
      </c>
      <c r="M34" s="6">
        <v>2801</v>
      </c>
      <c r="N34" s="6" t="s">
        <v>100</v>
      </c>
    </row>
    <row r="35" spans="1:14" ht="34.5">
      <c r="A35" s="1"/>
      <c r="B35" s="24" t="s">
        <v>83</v>
      </c>
      <c r="C35" s="23" t="s">
        <v>84</v>
      </c>
      <c r="D35" s="23" t="s">
        <v>15</v>
      </c>
      <c r="E35" s="10">
        <v>45730</v>
      </c>
      <c r="F35" s="230" t="s">
        <v>15</v>
      </c>
      <c r="G35" s="20" t="s">
        <v>97</v>
      </c>
      <c r="H35" s="17" t="s">
        <v>101</v>
      </c>
      <c r="I35" s="18">
        <f>+'Electoral - DIV'!$D$28+'Electoral - DIV'!$D$33</f>
        <v>630099681.50800014</v>
      </c>
      <c r="J35" s="5" t="s">
        <v>17</v>
      </c>
      <c r="K35" s="19" t="s">
        <v>28</v>
      </c>
      <c r="L35" s="19" t="s">
        <v>99</v>
      </c>
      <c r="M35" s="6">
        <v>2801</v>
      </c>
      <c r="N35" s="6" t="s">
        <v>100</v>
      </c>
    </row>
    <row r="36" spans="1:14" ht="34.5">
      <c r="A36" s="1"/>
      <c r="B36" s="24" t="s">
        <v>83</v>
      </c>
      <c r="C36" s="23" t="s">
        <v>84</v>
      </c>
      <c r="D36" s="23" t="s">
        <v>15</v>
      </c>
      <c r="E36" s="10">
        <v>45730</v>
      </c>
      <c r="F36" s="230" t="s">
        <v>15</v>
      </c>
      <c r="G36" s="20" t="s">
        <v>97</v>
      </c>
      <c r="H36" s="17" t="s">
        <v>102</v>
      </c>
      <c r="I36" s="18">
        <f>+'Electoral - DIV'!$F$42</f>
        <v>2541593675.25</v>
      </c>
      <c r="J36" s="5" t="s">
        <v>17</v>
      </c>
      <c r="K36" s="19" t="s">
        <v>28</v>
      </c>
      <c r="L36" s="19" t="s">
        <v>35</v>
      </c>
      <c r="M36" s="6">
        <v>2801</v>
      </c>
      <c r="N36" s="6" t="s">
        <v>100</v>
      </c>
    </row>
    <row r="37" spans="1:14" ht="34.5">
      <c r="A37" s="1"/>
      <c r="B37" s="24" t="s">
        <v>83</v>
      </c>
      <c r="C37" s="23" t="s">
        <v>84</v>
      </c>
      <c r="D37" s="23" t="s">
        <v>15</v>
      </c>
      <c r="E37" s="10">
        <v>45730</v>
      </c>
      <c r="F37" s="230" t="s">
        <v>15</v>
      </c>
      <c r="G37" s="20" t="s">
        <v>97</v>
      </c>
      <c r="H37" s="17" t="s">
        <v>31</v>
      </c>
      <c r="I37" s="18">
        <f>+'Electoral - DIV'!$F$44</f>
        <v>204115918.31769598</v>
      </c>
      <c r="J37" s="5" t="s">
        <v>17</v>
      </c>
      <c r="K37" s="19" t="s">
        <v>28</v>
      </c>
      <c r="L37" s="19" t="s">
        <v>32</v>
      </c>
      <c r="M37" s="6">
        <v>2801</v>
      </c>
      <c r="N37" s="6" t="s">
        <v>100</v>
      </c>
    </row>
    <row r="38" spans="1:14" ht="34.5">
      <c r="A38" s="1"/>
      <c r="B38" s="24" t="s">
        <v>83</v>
      </c>
      <c r="C38" s="23" t="s">
        <v>84</v>
      </c>
      <c r="D38" s="23" t="s">
        <v>15</v>
      </c>
      <c r="E38" s="10">
        <v>45730</v>
      </c>
      <c r="F38" s="230" t="s">
        <v>15</v>
      </c>
      <c r="G38" s="20" t="s">
        <v>97</v>
      </c>
      <c r="H38" s="17" t="s">
        <v>103</v>
      </c>
      <c r="I38" s="18">
        <f>+'Electoral - DIV'!$F$46</f>
        <v>191755512</v>
      </c>
      <c r="J38" s="5" t="s">
        <v>17</v>
      </c>
      <c r="K38" s="19" t="s">
        <v>28</v>
      </c>
      <c r="L38" s="19" t="s">
        <v>32</v>
      </c>
      <c r="M38" s="6">
        <v>2801</v>
      </c>
      <c r="N38" s="6" t="s">
        <v>100</v>
      </c>
    </row>
    <row r="39" spans="1:14" ht="34.5">
      <c r="A39" s="1"/>
      <c r="B39" s="24" t="s">
        <v>83</v>
      </c>
      <c r="C39" s="23" t="s">
        <v>84</v>
      </c>
      <c r="D39" s="23" t="s">
        <v>15</v>
      </c>
      <c r="E39" s="10">
        <v>45730</v>
      </c>
      <c r="F39" s="230" t="s">
        <v>15</v>
      </c>
      <c r="G39" s="20" t="s">
        <v>104</v>
      </c>
      <c r="H39" s="17" t="s">
        <v>98</v>
      </c>
      <c r="I39" s="18">
        <f>+'Electoral - DIV'!$F$63</f>
        <v>2288564025</v>
      </c>
      <c r="J39" s="18" t="s">
        <v>17</v>
      </c>
      <c r="K39" s="19" t="s">
        <v>28</v>
      </c>
      <c r="L39" s="19" t="s">
        <v>99</v>
      </c>
      <c r="M39" s="6">
        <v>2801</v>
      </c>
      <c r="N39" s="6" t="s">
        <v>100</v>
      </c>
    </row>
    <row r="40" spans="1:14" ht="34.5">
      <c r="A40" s="1"/>
      <c r="B40" s="24" t="s">
        <v>83</v>
      </c>
      <c r="C40" s="23" t="s">
        <v>84</v>
      </c>
      <c r="D40" s="23" t="s">
        <v>15</v>
      </c>
      <c r="E40" s="10">
        <v>45730</v>
      </c>
      <c r="F40" s="230" t="s">
        <v>15</v>
      </c>
      <c r="G40" s="20" t="s">
        <v>104</v>
      </c>
      <c r="H40" s="17" t="s">
        <v>101</v>
      </c>
      <c r="I40" s="18">
        <f>+'Electoral - DIV'!$D$77+'Electoral - DIV'!$D$82</f>
        <v>269827375.57400006</v>
      </c>
      <c r="J40" s="5" t="s">
        <v>17</v>
      </c>
      <c r="K40" s="19" t="s">
        <v>28</v>
      </c>
      <c r="L40" s="19" t="s">
        <v>99</v>
      </c>
      <c r="M40" s="6">
        <v>2801</v>
      </c>
      <c r="N40" s="6" t="s">
        <v>100</v>
      </c>
    </row>
    <row r="41" spans="1:14" ht="34.5">
      <c r="A41" s="1"/>
      <c r="B41" s="24" t="s">
        <v>83</v>
      </c>
      <c r="C41" s="23" t="s">
        <v>84</v>
      </c>
      <c r="D41" s="23" t="s">
        <v>15</v>
      </c>
      <c r="E41" s="10">
        <v>45730</v>
      </c>
      <c r="F41" s="230" t="s">
        <v>15</v>
      </c>
      <c r="G41" s="20" t="s">
        <v>104</v>
      </c>
      <c r="H41" s="17" t="s">
        <v>102</v>
      </c>
      <c r="I41" s="18">
        <f>+'Electoral - DIV'!$F$92</f>
        <v>590698444.04999995</v>
      </c>
      <c r="J41" s="5" t="s">
        <v>17</v>
      </c>
      <c r="K41" s="19" t="s">
        <v>28</v>
      </c>
      <c r="L41" s="19" t="s">
        <v>35</v>
      </c>
      <c r="M41" s="6">
        <v>2801</v>
      </c>
      <c r="N41" s="6" t="s">
        <v>100</v>
      </c>
    </row>
    <row r="42" spans="1:14" ht="34.5">
      <c r="A42" s="1"/>
      <c r="B42" s="24" t="s">
        <v>83</v>
      </c>
      <c r="C42" s="23" t="s">
        <v>84</v>
      </c>
      <c r="D42" s="23" t="s">
        <v>15</v>
      </c>
      <c r="E42" s="10">
        <v>45730</v>
      </c>
      <c r="F42" s="230" t="s">
        <v>15</v>
      </c>
      <c r="G42" s="20" t="s">
        <v>104</v>
      </c>
      <c r="H42" s="17" t="s">
        <v>31</v>
      </c>
      <c r="I42" s="18">
        <f>+'Electoral - DIV'!$F$94</f>
        <v>113397732.39871998</v>
      </c>
      <c r="J42" s="5" t="s">
        <v>17</v>
      </c>
      <c r="K42" s="19" t="s">
        <v>28</v>
      </c>
      <c r="L42" s="19" t="s">
        <v>32</v>
      </c>
      <c r="M42" s="6">
        <v>2801</v>
      </c>
      <c r="N42" s="6" t="s">
        <v>100</v>
      </c>
    </row>
    <row r="43" spans="1:14" ht="34.5">
      <c r="A43" s="1"/>
      <c r="B43" s="24" t="s">
        <v>83</v>
      </c>
      <c r="C43" s="23" t="s">
        <v>84</v>
      </c>
      <c r="D43" s="23" t="s">
        <v>15</v>
      </c>
      <c r="E43" s="10">
        <v>45730</v>
      </c>
      <c r="F43" s="230" t="s">
        <v>15</v>
      </c>
      <c r="G43" s="20" t="s">
        <v>104</v>
      </c>
      <c r="H43" s="17" t="s">
        <v>105</v>
      </c>
      <c r="I43" s="18">
        <f>+'Electoral - DIV'!$F$96</f>
        <v>42284548.799999997</v>
      </c>
      <c r="J43" s="5" t="s">
        <v>17</v>
      </c>
      <c r="K43" s="19" t="s">
        <v>28</v>
      </c>
      <c r="L43" s="19" t="s">
        <v>35</v>
      </c>
      <c r="M43" s="6">
        <v>2801</v>
      </c>
      <c r="N43" s="6" t="s">
        <v>100</v>
      </c>
    </row>
    <row r="44" spans="1:14" ht="46.5">
      <c r="A44" s="1"/>
      <c r="B44" s="24" t="s">
        <v>83</v>
      </c>
      <c r="C44" s="23" t="s">
        <v>84</v>
      </c>
      <c r="D44" s="23" t="s">
        <v>15</v>
      </c>
      <c r="E44" s="10">
        <v>45730</v>
      </c>
      <c r="F44" s="230" t="s">
        <v>15</v>
      </c>
      <c r="G44" s="20" t="s">
        <v>106</v>
      </c>
      <c r="H44" s="17" t="s">
        <v>107</v>
      </c>
      <c r="I44" s="18">
        <v>51300000000</v>
      </c>
      <c r="J44" s="5" t="s">
        <v>17</v>
      </c>
      <c r="K44" s="19" t="s">
        <v>28</v>
      </c>
      <c r="L44" s="19"/>
      <c r="M44" s="6">
        <v>2801</v>
      </c>
      <c r="N44" s="6" t="s">
        <v>108</v>
      </c>
    </row>
    <row r="45" spans="1:14" ht="34.5">
      <c r="A45" s="1"/>
      <c r="B45" s="24" t="s">
        <v>83</v>
      </c>
      <c r="C45" s="23" t="s">
        <v>84</v>
      </c>
      <c r="D45" s="23" t="s">
        <v>15</v>
      </c>
      <c r="E45" s="10">
        <v>45730</v>
      </c>
      <c r="F45" s="230" t="s">
        <v>15</v>
      </c>
      <c r="G45" s="20" t="s">
        <v>106</v>
      </c>
      <c r="H45" s="17" t="s">
        <v>109</v>
      </c>
      <c r="I45" s="18">
        <v>4513554777</v>
      </c>
      <c r="J45" s="5" t="s">
        <v>17</v>
      </c>
      <c r="K45" s="19" t="s">
        <v>28</v>
      </c>
      <c r="L45" s="19"/>
      <c r="M45" s="6">
        <v>2801</v>
      </c>
      <c r="N45" s="6" t="s">
        <v>110</v>
      </c>
    </row>
    <row r="46" spans="1:14" ht="46.5">
      <c r="A46" s="1"/>
      <c r="B46" s="24" t="s">
        <v>83</v>
      </c>
      <c r="C46" s="23" t="s">
        <v>84</v>
      </c>
      <c r="D46" s="23" t="s">
        <v>15</v>
      </c>
      <c r="E46" s="10">
        <v>45730</v>
      </c>
      <c r="F46" s="230" t="s">
        <v>15</v>
      </c>
      <c r="G46" s="20" t="s">
        <v>106</v>
      </c>
      <c r="H46" s="17" t="s">
        <v>111</v>
      </c>
      <c r="I46" s="18">
        <v>872812500</v>
      </c>
      <c r="J46" s="5" t="s">
        <v>17</v>
      </c>
      <c r="K46" s="19" t="s">
        <v>28</v>
      </c>
      <c r="L46" s="19"/>
      <c r="M46" s="6">
        <v>2801</v>
      </c>
      <c r="N46" s="6" t="s">
        <v>110</v>
      </c>
    </row>
    <row r="47" spans="1:14" ht="34.5">
      <c r="A47" s="1"/>
      <c r="B47" s="24" t="s">
        <v>83</v>
      </c>
      <c r="C47" s="23" t="s">
        <v>84</v>
      </c>
      <c r="D47" s="23" t="s">
        <v>15</v>
      </c>
      <c r="E47" s="10">
        <v>45730</v>
      </c>
      <c r="F47" s="230" t="s">
        <v>15</v>
      </c>
      <c r="G47" s="20" t="s">
        <v>106</v>
      </c>
      <c r="H47" s="17" t="s">
        <v>112</v>
      </c>
      <c r="I47" s="18">
        <v>10638973066</v>
      </c>
      <c r="J47" s="5" t="s">
        <v>17</v>
      </c>
      <c r="K47" s="19" t="s">
        <v>28</v>
      </c>
      <c r="L47" s="19"/>
      <c r="M47" s="6">
        <v>2801</v>
      </c>
      <c r="N47" s="6" t="s">
        <v>110</v>
      </c>
    </row>
    <row r="48" spans="1:14" ht="34.5">
      <c r="A48" s="1"/>
      <c r="B48" s="24" t="s">
        <v>83</v>
      </c>
      <c r="C48" s="23" t="s">
        <v>84</v>
      </c>
      <c r="D48" s="23" t="s">
        <v>15</v>
      </c>
      <c r="E48" s="10">
        <v>45730</v>
      </c>
      <c r="F48" s="230" t="s">
        <v>15</v>
      </c>
      <c r="G48" s="20" t="s">
        <v>106</v>
      </c>
      <c r="H48" s="17" t="s">
        <v>113</v>
      </c>
      <c r="I48" s="18">
        <v>5524685784</v>
      </c>
      <c r="J48" s="5" t="s">
        <v>17</v>
      </c>
      <c r="K48" s="19" t="s">
        <v>28</v>
      </c>
      <c r="L48" s="19"/>
      <c r="M48" s="6">
        <v>2801</v>
      </c>
      <c r="N48" s="6" t="s">
        <v>110</v>
      </c>
    </row>
    <row r="49" spans="1:14" ht="46.5">
      <c r="A49" s="1"/>
      <c r="B49" s="24" t="s">
        <v>83</v>
      </c>
      <c r="C49" s="23" t="s">
        <v>84</v>
      </c>
      <c r="D49" s="23" t="s">
        <v>15</v>
      </c>
      <c r="E49" s="10">
        <v>45730</v>
      </c>
      <c r="F49" s="230" t="s">
        <v>15</v>
      </c>
      <c r="G49" s="20" t="s">
        <v>106</v>
      </c>
      <c r="H49" s="17" t="s">
        <v>114</v>
      </c>
      <c r="I49" s="18">
        <v>7638973066</v>
      </c>
      <c r="J49" s="5" t="s">
        <v>17</v>
      </c>
      <c r="K49" s="19" t="s">
        <v>28</v>
      </c>
      <c r="L49" s="19"/>
      <c r="M49" s="6">
        <v>2801</v>
      </c>
      <c r="N49" s="6" t="s">
        <v>110</v>
      </c>
    </row>
    <row r="50" spans="1:14" ht="34.5">
      <c r="A50" s="1"/>
      <c r="B50" s="24" t="s">
        <v>83</v>
      </c>
      <c r="C50" s="23" t="s">
        <v>84</v>
      </c>
      <c r="D50" s="23" t="s">
        <v>15</v>
      </c>
      <c r="E50" s="10">
        <v>45730</v>
      </c>
      <c r="F50" s="230" t="s">
        <v>15</v>
      </c>
      <c r="G50" s="20" t="s">
        <v>106</v>
      </c>
      <c r="H50" s="17" t="s">
        <v>115</v>
      </c>
      <c r="I50" s="18">
        <v>461561480</v>
      </c>
      <c r="J50" s="5" t="s">
        <v>17</v>
      </c>
      <c r="K50" s="19" t="s">
        <v>28</v>
      </c>
      <c r="L50" s="19"/>
      <c r="M50" s="6">
        <v>2801</v>
      </c>
      <c r="N50" s="6" t="s">
        <v>110</v>
      </c>
    </row>
    <row r="51" spans="1:14" ht="34.5">
      <c r="A51" s="1"/>
      <c r="B51" s="24" t="s">
        <v>83</v>
      </c>
      <c r="C51" s="23" t="s">
        <v>84</v>
      </c>
      <c r="D51" s="23" t="s">
        <v>15</v>
      </c>
      <c r="E51" s="10">
        <v>45730</v>
      </c>
      <c r="F51" s="230" t="s">
        <v>15</v>
      </c>
      <c r="G51" s="20" t="s">
        <v>106</v>
      </c>
      <c r="H51" s="17" t="s">
        <v>116</v>
      </c>
      <c r="I51" s="18">
        <v>8619919846</v>
      </c>
      <c r="J51" s="5" t="s">
        <v>17</v>
      </c>
      <c r="K51" s="19" t="s">
        <v>28</v>
      </c>
      <c r="L51" s="19"/>
      <c r="M51" s="6">
        <v>2801</v>
      </c>
      <c r="N51" s="6" t="s">
        <v>110</v>
      </c>
    </row>
    <row r="52" spans="1:14" ht="69.75">
      <c r="A52" s="1"/>
      <c r="B52" s="24" t="s">
        <v>83</v>
      </c>
      <c r="C52" s="23" t="s">
        <v>84</v>
      </c>
      <c r="D52" s="23" t="s">
        <v>15</v>
      </c>
      <c r="E52" s="10">
        <v>45730</v>
      </c>
      <c r="F52" s="230" t="s">
        <v>15</v>
      </c>
      <c r="G52" s="20" t="s">
        <v>106</v>
      </c>
      <c r="H52" s="17" t="s">
        <v>117</v>
      </c>
      <c r="I52" s="18">
        <v>168541191000</v>
      </c>
      <c r="J52" s="5" t="s">
        <v>17</v>
      </c>
      <c r="K52" s="19" t="s">
        <v>28</v>
      </c>
      <c r="L52" s="19"/>
      <c r="M52" s="6">
        <v>2801</v>
      </c>
      <c r="N52" s="6" t="s">
        <v>110</v>
      </c>
    </row>
    <row r="53" spans="1:14" ht="34.5">
      <c r="A53" s="1"/>
      <c r="B53" s="24" t="s">
        <v>83</v>
      </c>
      <c r="C53" s="23" t="s">
        <v>84</v>
      </c>
      <c r="D53" s="23" t="s">
        <v>15</v>
      </c>
      <c r="E53" s="10">
        <v>45730</v>
      </c>
      <c r="F53" s="230" t="s">
        <v>15</v>
      </c>
      <c r="G53" s="20" t="s">
        <v>106</v>
      </c>
      <c r="H53" s="17" t="s">
        <v>118</v>
      </c>
      <c r="I53" s="18">
        <v>22650000000</v>
      </c>
      <c r="J53" s="5" t="s">
        <v>17</v>
      </c>
      <c r="K53" s="19" t="s">
        <v>28</v>
      </c>
      <c r="L53" s="19"/>
      <c r="M53" s="6">
        <v>2801</v>
      </c>
      <c r="N53" s="6" t="s">
        <v>110</v>
      </c>
    </row>
    <row r="54" spans="1:14" ht="34.5">
      <c r="A54" s="1"/>
      <c r="B54" s="24" t="s">
        <v>83</v>
      </c>
      <c r="C54" s="23" t="s">
        <v>84</v>
      </c>
      <c r="D54" s="23" t="s">
        <v>15</v>
      </c>
      <c r="E54" s="10">
        <v>45730</v>
      </c>
      <c r="F54" s="230" t="s">
        <v>15</v>
      </c>
      <c r="G54" s="20" t="s">
        <v>106</v>
      </c>
      <c r="H54" s="17" t="s">
        <v>119</v>
      </c>
      <c r="I54" s="18">
        <v>3600000000</v>
      </c>
      <c r="J54" s="5" t="s">
        <v>17</v>
      </c>
      <c r="K54" s="19" t="s">
        <v>28</v>
      </c>
      <c r="L54" s="19"/>
      <c r="M54" s="6">
        <v>2801</v>
      </c>
      <c r="N54" s="6" t="s">
        <v>110</v>
      </c>
    </row>
    <row r="55" spans="1:14" ht="34.5">
      <c r="A55" s="1"/>
      <c r="B55" s="24" t="s">
        <v>83</v>
      </c>
      <c r="C55" s="23" t="s">
        <v>84</v>
      </c>
      <c r="D55" s="23" t="s">
        <v>15</v>
      </c>
      <c r="E55" s="10">
        <v>45730</v>
      </c>
      <c r="F55" s="230" t="s">
        <v>15</v>
      </c>
      <c r="G55" s="20" t="s">
        <v>106</v>
      </c>
      <c r="H55" s="17" t="s">
        <v>120</v>
      </c>
      <c r="I55" s="18">
        <v>32175000000</v>
      </c>
      <c r="J55" s="5" t="s">
        <v>17</v>
      </c>
      <c r="K55" s="19" t="s">
        <v>28</v>
      </c>
      <c r="L55" s="19"/>
      <c r="M55" s="6">
        <v>2801</v>
      </c>
      <c r="N55" s="6" t="s">
        <v>110</v>
      </c>
    </row>
    <row r="56" spans="1:14" ht="34.5">
      <c r="A56" s="1"/>
      <c r="B56" s="24" t="s">
        <v>83</v>
      </c>
      <c r="C56" s="23" t="s">
        <v>84</v>
      </c>
      <c r="D56" s="23" t="s">
        <v>15</v>
      </c>
      <c r="E56" s="10">
        <v>45730</v>
      </c>
      <c r="F56" s="230" t="s">
        <v>15</v>
      </c>
      <c r="G56" s="20" t="s">
        <v>106</v>
      </c>
      <c r="H56" s="17" t="s">
        <v>121</v>
      </c>
      <c r="I56" s="18">
        <v>51583361137</v>
      </c>
      <c r="J56" s="5" t="s">
        <v>17</v>
      </c>
      <c r="K56" s="19" t="s">
        <v>28</v>
      </c>
      <c r="L56" s="19"/>
      <c r="M56" s="6">
        <v>2801</v>
      </c>
      <c r="N56" s="6" t="s">
        <v>110</v>
      </c>
    </row>
    <row r="57" spans="1:14" ht="34.5">
      <c r="A57" s="1"/>
      <c r="B57" s="24" t="s">
        <v>83</v>
      </c>
      <c r="C57" s="23" t="s">
        <v>84</v>
      </c>
      <c r="D57" s="23" t="s">
        <v>15</v>
      </c>
      <c r="E57" s="10">
        <v>45730</v>
      </c>
      <c r="F57" s="230" t="s">
        <v>15</v>
      </c>
      <c r="G57" s="20" t="s">
        <v>106</v>
      </c>
      <c r="H57" s="17" t="s">
        <v>122</v>
      </c>
      <c r="I57" s="18">
        <v>2160000000</v>
      </c>
      <c r="J57" s="5" t="s">
        <v>17</v>
      </c>
      <c r="K57" s="19" t="s">
        <v>28</v>
      </c>
      <c r="L57" s="19"/>
      <c r="M57" s="6">
        <v>2801</v>
      </c>
      <c r="N57" s="6" t="s">
        <v>110</v>
      </c>
    </row>
    <row r="58" spans="1:14" ht="34.5">
      <c r="A58" s="1"/>
      <c r="B58" s="24" t="s">
        <v>83</v>
      </c>
      <c r="C58" s="23" t="s">
        <v>84</v>
      </c>
      <c r="D58" s="23" t="s">
        <v>15</v>
      </c>
      <c r="E58" s="10">
        <v>45730</v>
      </c>
      <c r="F58" s="230" t="s">
        <v>15</v>
      </c>
      <c r="G58" s="20" t="s">
        <v>106</v>
      </c>
      <c r="H58" s="17" t="s">
        <v>123</v>
      </c>
      <c r="I58" s="18">
        <v>9969967344</v>
      </c>
      <c r="J58" s="5" t="s">
        <v>17</v>
      </c>
      <c r="K58" s="19" t="s">
        <v>28</v>
      </c>
      <c r="L58" s="19"/>
      <c r="M58" s="6">
        <v>2801</v>
      </c>
      <c r="N58" s="6" t="s">
        <v>110</v>
      </c>
    </row>
    <row r="59" spans="1:14" ht="46.5">
      <c r="A59" s="1"/>
      <c r="B59" s="24" t="s">
        <v>83</v>
      </c>
      <c r="C59" s="23" t="s">
        <v>84</v>
      </c>
      <c r="D59" s="23" t="s">
        <v>15</v>
      </c>
      <c r="E59" s="10">
        <v>45730</v>
      </c>
      <c r="F59" s="230" t="s">
        <v>15</v>
      </c>
      <c r="G59" s="20" t="s">
        <v>106</v>
      </c>
      <c r="H59" s="17" t="s">
        <v>124</v>
      </c>
      <c r="I59" s="18">
        <v>9750000000</v>
      </c>
      <c r="J59" s="5" t="s">
        <v>17</v>
      </c>
      <c r="K59" s="19" t="s">
        <v>28</v>
      </c>
      <c r="L59" s="19"/>
      <c r="M59" s="6">
        <v>2801</v>
      </c>
      <c r="N59" s="6" t="s">
        <v>110</v>
      </c>
    </row>
    <row r="60" spans="1:14" ht="34.5">
      <c r="A60" s="1"/>
      <c r="B60" s="24" t="s">
        <v>83</v>
      </c>
      <c r="C60" s="23" t="s">
        <v>84</v>
      </c>
      <c r="D60" s="23" t="s">
        <v>15</v>
      </c>
      <c r="E60" s="10">
        <v>45743</v>
      </c>
      <c r="F60" s="230" t="s">
        <v>15</v>
      </c>
      <c r="G60" s="20" t="s">
        <v>125</v>
      </c>
      <c r="H60" s="17"/>
      <c r="I60" s="18">
        <v>28000000000</v>
      </c>
      <c r="J60" s="5" t="s">
        <v>17</v>
      </c>
      <c r="K60" s="19" t="s">
        <v>28</v>
      </c>
      <c r="L60" s="19"/>
      <c r="M60" s="6">
        <v>2801</v>
      </c>
      <c r="N60" s="6"/>
    </row>
    <row r="61" spans="1:14" ht="34.5">
      <c r="A61" s="1"/>
      <c r="B61" s="24" t="s">
        <v>83</v>
      </c>
      <c r="C61" s="23" t="s">
        <v>84</v>
      </c>
      <c r="D61" s="23" t="s">
        <v>15</v>
      </c>
      <c r="E61" s="10">
        <v>45730</v>
      </c>
      <c r="F61" s="230" t="s">
        <v>15</v>
      </c>
      <c r="G61" s="20" t="s">
        <v>126</v>
      </c>
      <c r="H61" s="17" t="s">
        <v>127</v>
      </c>
      <c r="I61" s="18">
        <v>675764921</v>
      </c>
      <c r="J61" s="5" t="s">
        <v>17</v>
      </c>
      <c r="K61" s="6" t="s">
        <v>18</v>
      </c>
      <c r="L61" s="19" t="s">
        <v>99</v>
      </c>
      <c r="M61" s="6">
        <v>2801</v>
      </c>
      <c r="N61" s="6" t="s">
        <v>100</v>
      </c>
    </row>
    <row r="62" spans="1:14" ht="34.5">
      <c r="A62" s="1"/>
      <c r="B62" s="24" t="s">
        <v>83</v>
      </c>
      <c r="C62" s="23" t="s">
        <v>84</v>
      </c>
      <c r="D62" s="23" t="s">
        <v>15</v>
      </c>
      <c r="E62" s="10">
        <v>45730</v>
      </c>
      <c r="F62" s="230" t="s">
        <v>15</v>
      </c>
      <c r="G62" s="20" t="s">
        <v>128</v>
      </c>
      <c r="H62" s="17" t="s">
        <v>27</v>
      </c>
      <c r="I62" s="18">
        <v>1028884866</v>
      </c>
      <c r="J62" s="5" t="s">
        <v>17</v>
      </c>
      <c r="K62" s="6" t="s">
        <v>18</v>
      </c>
      <c r="L62" s="19" t="s">
        <v>19</v>
      </c>
      <c r="M62" s="6">
        <v>2801</v>
      </c>
      <c r="N62" s="6" t="s">
        <v>100</v>
      </c>
    </row>
    <row r="63" spans="1:14" ht="34.5">
      <c r="A63" s="1"/>
      <c r="B63" s="24" t="s">
        <v>83</v>
      </c>
      <c r="C63" s="23" t="s">
        <v>84</v>
      </c>
      <c r="D63" s="23" t="s">
        <v>15</v>
      </c>
      <c r="E63" s="10">
        <v>45730</v>
      </c>
      <c r="F63" s="230" t="s">
        <v>15</v>
      </c>
      <c r="G63" s="20" t="s">
        <v>129</v>
      </c>
      <c r="H63" s="17" t="s">
        <v>130</v>
      </c>
      <c r="I63" s="18">
        <f>+'Electoral - DIV'!$F$121</f>
        <v>1106971272</v>
      </c>
      <c r="J63" s="18" t="s">
        <v>17</v>
      </c>
      <c r="K63" s="19" t="s">
        <v>28</v>
      </c>
      <c r="L63" s="19" t="s">
        <v>99</v>
      </c>
      <c r="M63" s="6">
        <v>2801</v>
      </c>
      <c r="N63" s="6" t="s">
        <v>100</v>
      </c>
    </row>
    <row r="64" spans="1:14" ht="34.5">
      <c r="A64" s="1"/>
      <c r="B64" s="24" t="s">
        <v>83</v>
      </c>
      <c r="C64" s="23" t="s">
        <v>84</v>
      </c>
      <c r="D64" s="23" t="s">
        <v>15</v>
      </c>
      <c r="E64" s="10">
        <v>45730</v>
      </c>
      <c r="F64" s="230" t="s">
        <v>15</v>
      </c>
      <c r="G64" s="20" t="s">
        <v>129</v>
      </c>
      <c r="H64" s="17" t="s">
        <v>34</v>
      </c>
      <c r="I64" s="18">
        <f>+'Electoral - DIV'!$F$126</f>
        <v>2702240077.6800003</v>
      </c>
      <c r="J64" s="5" t="s">
        <v>17</v>
      </c>
      <c r="K64" s="19" t="s">
        <v>28</v>
      </c>
      <c r="L64" s="19" t="s">
        <v>35</v>
      </c>
      <c r="M64" s="6">
        <v>2801</v>
      </c>
      <c r="N64" s="6" t="s">
        <v>100</v>
      </c>
    </row>
    <row r="65" spans="1:14" ht="34.5">
      <c r="A65" s="1"/>
      <c r="B65" s="24" t="s">
        <v>83</v>
      </c>
      <c r="C65" s="23" t="s">
        <v>84</v>
      </c>
      <c r="D65" s="23" t="s">
        <v>15</v>
      </c>
      <c r="E65" s="10">
        <v>45730</v>
      </c>
      <c r="F65" s="230" t="s">
        <v>15</v>
      </c>
      <c r="G65" s="20" t="s">
        <v>129</v>
      </c>
      <c r="H65" s="17" t="s">
        <v>31</v>
      </c>
      <c r="I65" s="18">
        <f>+'Electoral - DIV'!$F$128</f>
        <v>136077278.87846398</v>
      </c>
      <c r="J65" s="5" t="s">
        <v>17</v>
      </c>
      <c r="K65" s="19" t="s">
        <v>28</v>
      </c>
      <c r="L65" s="19" t="s">
        <v>32</v>
      </c>
      <c r="M65" s="6">
        <v>2801</v>
      </c>
      <c r="N65" s="6" t="s">
        <v>100</v>
      </c>
    </row>
    <row r="66" spans="1:14" ht="34.5">
      <c r="A66" s="1"/>
      <c r="B66" s="24" t="s">
        <v>83</v>
      </c>
      <c r="C66" s="23" t="s">
        <v>84</v>
      </c>
      <c r="D66" s="23" t="s">
        <v>15</v>
      </c>
      <c r="E66" s="10">
        <v>45730</v>
      </c>
      <c r="F66" s="230" t="s">
        <v>15</v>
      </c>
      <c r="G66" s="20" t="s">
        <v>129</v>
      </c>
      <c r="H66" s="17" t="s">
        <v>105</v>
      </c>
      <c r="I66" s="18">
        <f>+'Electoral - DIV'!$F$130</f>
        <v>28762066.079999998</v>
      </c>
      <c r="J66" s="5" t="s">
        <v>17</v>
      </c>
      <c r="K66" s="19" t="s">
        <v>28</v>
      </c>
      <c r="L66" s="19" t="s">
        <v>35</v>
      </c>
      <c r="M66" s="6">
        <v>2801</v>
      </c>
      <c r="N66" s="6" t="s">
        <v>100</v>
      </c>
    </row>
    <row r="67" spans="1:14" ht="46.5">
      <c r="A67" s="1"/>
      <c r="B67" s="24" t="s">
        <v>83</v>
      </c>
      <c r="C67" s="23" t="s">
        <v>84</v>
      </c>
      <c r="D67" s="23" t="s">
        <v>15</v>
      </c>
      <c r="E67" s="10">
        <v>45743</v>
      </c>
      <c r="F67" s="230" t="s">
        <v>15</v>
      </c>
      <c r="G67" s="20" t="s">
        <v>131</v>
      </c>
      <c r="H67" s="17" t="s">
        <v>107</v>
      </c>
      <c r="I67" s="18">
        <v>25920000000</v>
      </c>
      <c r="J67" s="5" t="s">
        <v>17</v>
      </c>
      <c r="K67" s="19" t="s">
        <v>28</v>
      </c>
      <c r="L67" s="19"/>
      <c r="M67" s="6">
        <v>2801</v>
      </c>
      <c r="N67" s="6"/>
    </row>
    <row r="68" spans="1:14" ht="34.5">
      <c r="A68" s="1"/>
      <c r="B68" s="24" t="s">
        <v>83</v>
      </c>
      <c r="C68" s="23" t="s">
        <v>84</v>
      </c>
      <c r="D68" s="23" t="s">
        <v>15</v>
      </c>
      <c r="E68" s="10">
        <v>45743</v>
      </c>
      <c r="F68" s="230" t="s">
        <v>15</v>
      </c>
      <c r="G68" s="20" t="s">
        <v>131</v>
      </c>
      <c r="H68" s="17" t="s">
        <v>109</v>
      </c>
      <c r="I68" s="18">
        <v>2400000000</v>
      </c>
      <c r="J68" s="5" t="s">
        <v>17</v>
      </c>
      <c r="K68" s="19" t="s">
        <v>28</v>
      </c>
      <c r="L68" s="19"/>
      <c r="M68" s="6">
        <v>2801</v>
      </c>
      <c r="N68" s="6"/>
    </row>
    <row r="69" spans="1:14" ht="46.5">
      <c r="A69" s="1"/>
      <c r="B69" s="24" t="s">
        <v>83</v>
      </c>
      <c r="C69" s="23" t="s">
        <v>84</v>
      </c>
      <c r="D69" s="23" t="s">
        <v>15</v>
      </c>
      <c r="E69" s="10">
        <v>45743</v>
      </c>
      <c r="F69" s="230" t="s">
        <v>15</v>
      </c>
      <c r="G69" s="20" t="s">
        <v>131</v>
      </c>
      <c r="H69" s="17" t="s">
        <v>111</v>
      </c>
      <c r="I69" s="18">
        <v>529200000</v>
      </c>
      <c r="J69" s="5" t="s">
        <v>17</v>
      </c>
      <c r="K69" s="19" t="s">
        <v>28</v>
      </c>
      <c r="L69" s="19"/>
      <c r="M69" s="6">
        <v>2801</v>
      </c>
      <c r="N69" s="6"/>
    </row>
    <row r="70" spans="1:14" ht="34.5">
      <c r="A70" s="1"/>
      <c r="B70" s="24" t="s">
        <v>83</v>
      </c>
      <c r="C70" s="23" t="s">
        <v>84</v>
      </c>
      <c r="D70" s="23" t="s">
        <v>15</v>
      </c>
      <c r="E70" s="10">
        <v>45743</v>
      </c>
      <c r="F70" s="230" t="s">
        <v>15</v>
      </c>
      <c r="G70" s="20" t="s">
        <v>131</v>
      </c>
      <c r="H70" s="17" t="s">
        <v>112</v>
      </c>
      <c r="I70" s="18">
        <v>5674118968.8000002</v>
      </c>
      <c r="J70" s="5" t="s">
        <v>17</v>
      </c>
      <c r="K70" s="19" t="s">
        <v>28</v>
      </c>
      <c r="L70" s="19"/>
      <c r="M70" s="6">
        <v>2801</v>
      </c>
      <c r="N70" s="6"/>
    </row>
    <row r="71" spans="1:14" ht="34.5">
      <c r="A71" s="1"/>
      <c r="B71" s="24" t="s">
        <v>83</v>
      </c>
      <c r="C71" s="23" t="s">
        <v>84</v>
      </c>
      <c r="D71" s="23" t="s">
        <v>15</v>
      </c>
      <c r="E71" s="10">
        <v>45743</v>
      </c>
      <c r="F71" s="230" t="s">
        <v>15</v>
      </c>
      <c r="G71" s="20" t="s">
        <v>131</v>
      </c>
      <c r="H71" s="17" t="s">
        <v>113</v>
      </c>
      <c r="I71" s="18">
        <v>2946499084.8000002</v>
      </c>
      <c r="J71" s="5" t="s">
        <v>17</v>
      </c>
      <c r="K71" s="19" t="s">
        <v>28</v>
      </c>
      <c r="L71" s="19"/>
      <c r="M71" s="6">
        <v>2801</v>
      </c>
      <c r="N71" s="6"/>
    </row>
    <row r="72" spans="1:14" ht="46.5">
      <c r="A72" s="1"/>
      <c r="B72" s="24" t="s">
        <v>83</v>
      </c>
      <c r="C72" s="23" t="s">
        <v>84</v>
      </c>
      <c r="D72" s="23" t="s">
        <v>15</v>
      </c>
      <c r="E72" s="10">
        <v>45743</v>
      </c>
      <c r="F72" s="230" t="s">
        <v>15</v>
      </c>
      <c r="G72" s="20" t="s">
        <v>131</v>
      </c>
      <c r="H72" s="17" t="s">
        <v>114</v>
      </c>
      <c r="I72" s="18">
        <v>4874118968.8000002</v>
      </c>
      <c r="J72" s="5" t="s">
        <v>17</v>
      </c>
      <c r="K72" s="19" t="s">
        <v>28</v>
      </c>
      <c r="L72" s="19"/>
      <c r="M72" s="6">
        <v>2801</v>
      </c>
      <c r="N72" s="6"/>
    </row>
    <row r="73" spans="1:14" ht="34.5">
      <c r="A73" s="1"/>
      <c r="B73" s="24" t="s">
        <v>83</v>
      </c>
      <c r="C73" s="23" t="s">
        <v>84</v>
      </c>
      <c r="D73" s="23" t="s">
        <v>15</v>
      </c>
      <c r="E73" s="10">
        <v>45743</v>
      </c>
      <c r="F73" s="230" t="s">
        <v>15</v>
      </c>
      <c r="G73" s="20" t="s">
        <v>131</v>
      </c>
      <c r="H73" s="17" t="s">
        <v>115</v>
      </c>
      <c r="I73" s="18">
        <v>246166122.40000001</v>
      </c>
      <c r="J73" s="5" t="s">
        <v>17</v>
      </c>
      <c r="K73" s="19" t="s">
        <v>28</v>
      </c>
      <c r="L73" s="19"/>
      <c r="M73" s="6">
        <v>2801</v>
      </c>
      <c r="N73" s="6"/>
    </row>
    <row r="74" spans="1:14" ht="34.5">
      <c r="A74" s="1"/>
      <c r="B74" s="24" t="s">
        <v>83</v>
      </c>
      <c r="C74" s="23" t="s">
        <v>84</v>
      </c>
      <c r="D74" s="23" t="s">
        <v>15</v>
      </c>
      <c r="E74" s="10">
        <v>45743</v>
      </c>
      <c r="F74" s="230" t="s">
        <v>15</v>
      </c>
      <c r="G74" s="20" t="s">
        <v>131</v>
      </c>
      <c r="H74" s="17" t="s">
        <v>116</v>
      </c>
      <c r="I74" s="18">
        <v>5397290584</v>
      </c>
      <c r="J74" s="5" t="s">
        <v>17</v>
      </c>
      <c r="K74" s="19" t="s">
        <v>28</v>
      </c>
      <c r="L74" s="19"/>
      <c r="M74" s="6">
        <v>2801</v>
      </c>
      <c r="N74" s="6"/>
    </row>
    <row r="75" spans="1:14" ht="69.75">
      <c r="A75" s="1"/>
      <c r="B75" s="24" t="s">
        <v>83</v>
      </c>
      <c r="C75" s="23" t="s">
        <v>84</v>
      </c>
      <c r="D75" s="23" t="s">
        <v>15</v>
      </c>
      <c r="E75" s="10">
        <v>45743</v>
      </c>
      <c r="F75" s="230" t="s">
        <v>15</v>
      </c>
      <c r="G75" s="20" t="s">
        <v>131</v>
      </c>
      <c r="H75" s="17" t="s">
        <v>117</v>
      </c>
      <c r="I75" s="18">
        <v>89888635200</v>
      </c>
      <c r="J75" s="5" t="s">
        <v>17</v>
      </c>
      <c r="K75" s="19" t="s">
        <v>28</v>
      </c>
      <c r="L75" s="19"/>
      <c r="M75" s="6">
        <v>2801</v>
      </c>
      <c r="N75" s="6"/>
    </row>
    <row r="76" spans="1:14" ht="34.5">
      <c r="A76" s="1"/>
      <c r="B76" s="24" t="s">
        <v>83</v>
      </c>
      <c r="C76" s="23" t="s">
        <v>84</v>
      </c>
      <c r="D76" s="23" t="s">
        <v>15</v>
      </c>
      <c r="E76" s="10">
        <v>45743</v>
      </c>
      <c r="F76" s="230" t="s">
        <v>15</v>
      </c>
      <c r="G76" s="20" t="s">
        <v>131</v>
      </c>
      <c r="H76" s="17" t="s">
        <v>118</v>
      </c>
      <c r="I76" s="18">
        <v>14800000000</v>
      </c>
      <c r="J76" s="5" t="s">
        <v>17</v>
      </c>
      <c r="K76" s="19" t="s">
        <v>28</v>
      </c>
      <c r="L76" s="19"/>
      <c r="M76" s="6">
        <v>2801</v>
      </c>
      <c r="N76" s="6"/>
    </row>
    <row r="77" spans="1:14" ht="34.5">
      <c r="A77" s="1"/>
      <c r="B77" s="24" t="s">
        <v>83</v>
      </c>
      <c r="C77" s="23" t="s">
        <v>84</v>
      </c>
      <c r="D77" s="23" t="s">
        <v>15</v>
      </c>
      <c r="E77" s="10">
        <v>45743</v>
      </c>
      <c r="F77" s="230" t="s">
        <v>15</v>
      </c>
      <c r="G77" s="20" t="s">
        <v>131</v>
      </c>
      <c r="H77" s="17" t="s">
        <v>119</v>
      </c>
      <c r="I77" s="18">
        <v>1920000000</v>
      </c>
      <c r="J77" s="5" t="s">
        <v>17</v>
      </c>
      <c r="K77" s="19" t="s">
        <v>28</v>
      </c>
      <c r="L77" s="19"/>
      <c r="M77" s="6">
        <v>2801</v>
      </c>
      <c r="N77" s="6"/>
    </row>
    <row r="78" spans="1:14" ht="34.5">
      <c r="A78" s="1"/>
      <c r="B78" s="24" t="s">
        <v>83</v>
      </c>
      <c r="C78" s="23" t="s">
        <v>84</v>
      </c>
      <c r="D78" s="23" t="s">
        <v>15</v>
      </c>
      <c r="E78" s="10">
        <v>45743</v>
      </c>
      <c r="F78" s="230" t="s">
        <v>15</v>
      </c>
      <c r="G78" s="20" t="s">
        <v>131</v>
      </c>
      <c r="H78" s="17" t="s">
        <v>120</v>
      </c>
      <c r="I78" s="18">
        <v>17160000000</v>
      </c>
      <c r="J78" s="5" t="s">
        <v>17</v>
      </c>
      <c r="K78" s="19" t="s">
        <v>28</v>
      </c>
      <c r="L78" s="19"/>
      <c r="M78" s="6">
        <v>2801</v>
      </c>
      <c r="N78" s="6"/>
    </row>
    <row r="79" spans="1:14" ht="34.5">
      <c r="A79" s="1"/>
      <c r="B79" s="24" t="s">
        <v>83</v>
      </c>
      <c r="C79" s="23" t="s">
        <v>84</v>
      </c>
      <c r="D79" s="23" t="s">
        <v>15</v>
      </c>
      <c r="E79" s="10">
        <v>45743</v>
      </c>
      <c r="F79" s="230" t="s">
        <v>15</v>
      </c>
      <c r="G79" s="20" t="s">
        <v>131</v>
      </c>
      <c r="H79" s="17" t="s">
        <v>121</v>
      </c>
      <c r="I79" s="18">
        <v>44311125940</v>
      </c>
      <c r="J79" s="5" t="s">
        <v>17</v>
      </c>
      <c r="K79" s="19" t="s">
        <v>28</v>
      </c>
      <c r="L79" s="19"/>
      <c r="M79" s="6">
        <v>2801</v>
      </c>
      <c r="N79" s="6"/>
    </row>
    <row r="80" spans="1:14" ht="34.5">
      <c r="A80" s="1"/>
      <c r="B80" s="24" t="s">
        <v>83</v>
      </c>
      <c r="C80" s="23" t="s">
        <v>84</v>
      </c>
      <c r="D80" s="23" t="s">
        <v>15</v>
      </c>
      <c r="E80" s="10">
        <v>45743</v>
      </c>
      <c r="F80" s="230" t="s">
        <v>15</v>
      </c>
      <c r="G80" s="20" t="s">
        <v>131</v>
      </c>
      <c r="H80" s="17" t="s">
        <v>122</v>
      </c>
      <c r="I80" s="18">
        <v>1152000000</v>
      </c>
      <c r="J80" s="5" t="s">
        <v>17</v>
      </c>
      <c r="K80" s="19" t="s">
        <v>28</v>
      </c>
      <c r="L80" s="19"/>
      <c r="M80" s="6">
        <v>2801</v>
      </c>
      <c r="N80" s="6"/>
    </row>
    <row r="81" spans="1:14" ht="34.5">
      <c r="A81" s="1"/>
      <c r="B81" s="24" t="s">
        <v>83</v>
      </c>
      <c r="C81" s="23" t="s">
        <v>84</v>
      </c>
      <c r="D81" s="23" t="s">
        <v>15</v>
      </c>
      <c r="E81" s="10">
        <v>45743</v>
      </c>
      <c r="F81" s="230" t="s">
        <v>15</v>
      </c>
      <c r="G81" s="20" t="s">
        <v>131</v>
      </c>
      <c r="H81" s="17" t="s">
        <v>123</v>
      </c>
      <c r="I81" s="18">
        <v>7877315916.8000002</v>
      </c>
      <c r="J81" s="5" t="s">
        <v>17</v>
      </c>
      <c r="K81" s="19" t="s">
        <v>28</v>
      </c>
      <c r="L81" s="19"/>
      <c r="M81" s="6">
        <v>2801</v>
      </c>
      <c r="N81" s="6"/>
    </row>
    <row r="82" spans="1:14" ht="46.5">
      <c r="A82" s="1"/>
      <c r="B82" s="24" t="s">
        <v>83</v>
      </c>
      <c r="C82" s="23" t="s">
        <v>84</v>
      </c>
      <c r="D82" s="23" t="s">
        <v>15</v>
      </c>
      <c r="E82" s="10">
        <v>45743</v>
      </c>
      <c r="F82" s="230" t="s">
        <v>15</v>
      </c>
      <c r="G82" s="20" t="s">
        <v>131</v>
      </c>
      <c r="H82" s="17" t="s">
        <v>124</v>
      </c>
      <c r="I82" s="18">
        <v>5200000000</v>
      </c>
      <c r="J82" s="5" t="s">
        <v>17</v>
      </c>
      <c r="K82" s="19" t="s">
        <v>28</v>
      </c>
      <c r="L82" s="19"/>
      <c r="M82" s="6">
        <v>2801</v>
      </c>
      <c r="N82" s="6"/>
    </row>
    <row r="83" spans="1:14" ht="34.5">
      <c r="A83" s="1"/>
      <c r="B83" s="16" t="s">
        <v>132</v>
      </c>
      <c r="C83" s="7" t="s">
        <v>133</v>
      </c>
      <c r="D83" s="23" t="s">
        <v>15</v>
      </c>
      <c r="E83" s="10">
        <v>45735</v>
      </c>
      <c r="F83" s="230" t="s">
        <v>15</v>
      </c>
      <c r="G83" s="4" t="s">
        <v>134</v>
      </c>
      <c r="H83" s="4" t="s">
        <v>86</v>
      </c>
      <c r="I83" s="18">
        <v>24645200378</v>
      </c>
      <c r="J83" s="68" t="s">
        <v>87</v>
      </c>
      <c r="K83" s="6" t="s">
        <v>135</v>
      </c>
      <c r="L83" s="5" t="s">
        <v>136</v>
      </c>
      <c r="M83" s="6">
        <v>2899</v>
      </c>
      <c r="N83" s="6"/>
    </row>
    <row r="84" spans="1:14" ht="34.5">
      <c r="A84" s="1"/>
      <c r="B84" s="16" t="s">
        <v>132</v>
      </c>
      <c r="C84" s="7" t="s">
        <v>133</v>
      </c>
      <c r="D84" s="23" t="s">
        <v>15</v>
      </c>
      <c r="E84" s="10">
        <v>45735</v>
      </c>
      <c r="F84" s="230" t="s">
        <v>15</v>
      </c>
      <c r="G84" s="4" t="s">
        <v>134</v>
      </c>
      <c r="H84" s="4" t="s">
        <v>90</v>
      </c>
      <c r="I84" s="18">
        <v>7329248290</v>
      </c>
      <c r="J84" s="68" t="s">
        <v>87</v>
      </c>
      <c r="K84" s="6" t="s">
        <v>135</v>
      </c>
      <c r="L84" s="5" t="s">
        <v>137</v>
      </c>
      <c r="M84" s="6">
        <v>2899</v>
      </c>
      <c r="N84" s="6"/>
    </row>
    <row r="85" spans="1:14" ht="34.5">
      <c r="A85" s="1"/>
      <c r="B85" s="16" t="s">
        <v>132</v>
      </c>
      <c r="C85" s="7" t="s">
        <v>133</v>
      </c>
      <c r="D85" s="23" t="s">
        <v>15</v>
      </c>
      <c r="E85" s="10">
        <v>45735</v>
      </c>
      <c r="F85" s="230" t="s">
        <v>15</v>
      </c>
      <c r="G85" s="4" t="s">
        <v>134</v>
      </c>
      <c r="H85" s="4" t="s">
        <v>92</v>
      </c>
      <c r="I85" s="18">
        <v>11941510583</v>
      </c>
      <c r="J85" s="68" t="s">
        <v>87</v>
      </c>
      <c r="K85" s="6" t="s">
        <v>135</v>
      </c>
      <c r="L85" s="5" t="s">
        <v>138</v>
      </c>
      <c r="M85" s="6">
        <v>2899</v>
      </c>
      <c r="N85" s="6"/>
    </row>
    <row r="86" spans="1:14" ht="34.5">
      <c r="A86" s="1"/>
      <c r="B86" s="16" t="s">
        <v>132</v>
      </c>
      <c r="C86" s="7" t="s">
        <v>133</v>
      </c>
      <c r="D86" s="23" t="s">
        <v>15</v>
      </c>
      <c r="E86" s="10">
        <v>45735</v>
      </c>
      <c r="F86" s="230" t="s">
        <v>15</v>
      </c>
      <c r="G86" s="4" t="s">
        <v>134</v>
      </c>
      <c r="H86" s="4" t="s">
        <v>139</v>
      </c>
      <c r="I86" s="18">
        <v>86172073</v>
      </c>
      <c r="J86" s="5" t="s">
        <v>57</v>
      </c>
      <c r="K86" s="6" t="s">
        <v>135</v>
      </c>
      <c r="L86" s="5" t="s">
        <v>140</v>
      </c>
      <c r="M86" s="6">
        <v>2899</v>
      </c>
      <c r="N86" s="6"/>
    </row>
    <row r="87" spans="1:14" ht="34.5">
      <c r="A87" s="1"/>
      <c r="B87" s="16" t="s">
        <v>132</v>
      </c>
      <c r="C87" s="7" t="s">
        <v>133</v>
      </c>
      <c r="D87" s="23" t="s">
        <v>15</v>
      </c>
      <c r="E87" s="10">
        <v>45735</v>
      </c>
      <c r="F87" s="230" t="s">
        <v>15</v>
      </c>
      <c r="G87" s="4" t="s">
        <v>134</v>
      </c>
      <c r="H87" s="4" t="s">
        <v>141</v>
      </c>
      <c r="I87" s="18">
        <v>109359453</v>
      </c>
      <c r="J87" s="5" t="s">
        <v>57</v>
      </c>
      <c r="K87" s="6" t="s">
        <v>135</v>
      </c>
      <c r="L87" s="5" t="s">
        <v>142</v>
      </c>
      <c r="M87" s="6">
        <v>2899</v>
      </c>
      <c r="N87" s="6"/>
    </row>
    <row r="88" spans="1:14" ht="34.5">
      <c r="A88" s="1"/>
      <c r="B88" s="16" t="s">
        <v>132</v>
      </c>
      <c r="C88" s="7" t="s">
        <v>133</v>
      </c>
      <c r="D88" s="23" t="s">
        <v>15</v>
      </c>
      <c r="E88" s="10">
        <v>45735</v>
      </c>
      <c r="F88" s="230" t="s">
        <v>15</v>
      </c>
      <c r="G88" s="4" t="s">
        <v>134</v>
      </c>
      <c r="H88" s="4" t="s">
        <v>94</v>
      </c>
      <c r="I88" s="18">
        <v>5071825534</v>
      </c>
      <c r="J88" s="5" t="s">
        <v>95</v>
      </c>
      <c r="K88" s="6" t="s">
        <v>135</v>
      </c>
      <c r="L88" s="5" t="s">
        <v>96</v>
      </c>
      <c r="M88" s="6">
        <v>2899</v>
      </c>
      <c r="N88" s="6"/>
    </row>
    <row r="89" spans="1:14" ht="34.5">
      <c r="A89" s="1"/>
      <c r="B89" s="16" t="s">
        <v>132</v>
      </c>
      <c r="C89" s="7" t="s">
        <v>133</v>
      </c>
      <c r="D89" s="23" t="s">
        <v>15</v>
      </c>
      <c r="E89" s="10">
        <v>45735</v>
      </c>
      <c r="F89" s="230" t="s">
        <v>15</v>
      </c>
      <c r="G89" s="4" t="s">
        <v>134</v>
      </c>
      <c r="H89" s="4" t="s">
        <v>143</v>
      </c>
      <c r="I89" s="18">
        <v>241933689</v>
      </c>
      <c r="J89" s="5" t="s">
        <v>95</v>
      </c>
      <c r="K89" s="6" t="s">
        <v>135</v>
      </c>
      <c r="L89" s="5" t="s">
        <v>96</v>
      </c>
      <c r="M89" s="6">
        <v>2899</v>
      </c>
      <c r="N89" s="6"/>
    </row>
    <row r="90" spans="1:14" ht="34.5">
      <c r="A90" s="1"/>
      <c r="B90" s="16" t="s">
        <v>132</v>
      </c>
      <c r="C90" s="7" t="s">
        <v>133</v>
      </c>
      <c r="D90" s="23" t="s">
        <v>15</v>
      </c>
      <c r="E90" s="10">
        <v>45735</v>
      </c>
      <c r="F90" s="233" t="s">
        <v>15</v>
      </c>
      <c r="G90" s="4" t="s">
        <v>144</v>
      </c>
      <c r="H90" s="4" t="s">
        <v>86</v>
      </c>
      <c r="I90" s="18">
        <v>36216163599</v>
      </c>
      <c r="J90" s="68" t="s">
        <v>87</v>
      </c>
      <c r="K90" s="6" t="s">
        <v>145</v>
      </c>
      <c r="L90" s="5" t="s">
        <v>146</v>
      </c>
      <c r="M90" s="6">
        <v>2899</v>
      </c>
      <c r="N90" s="6"/>
    </row>
    <row r="91" spans="1:14" ht="34.5">
      <c r="A91" s="1"/>
      <c r="B91" s="16" t="s">
        <v>132</v>
      </c>
      <c r="C91" s="7" t="s">
        <v>133</v>
      </c>
      <c r="D91" s="23" t="s">
        <v>15</v>
      </c>
      <c r="E91" s="10">
        <v>45735</v>
      </c>
      <c r="F91" s="233" t="s">
        <v>15</v>
      </c>
      <c r="G91" s="4" t="s">
        <v>144</v>
      </c>
      <c r="H91" s="4" t="s">
        <v>90</v>
      </c>
      <c r="I91" s="18">
        <v>9374871574</v>
      </c>
      <c r="J91" s="68" t="s">
        <v>87</v>
      </c>
      <c r="K91" s="6" t="s">
        <v>145</v>
      </c>
      <c r="L91" s="5" t="s">
        <v>147</v>
      </c>
      <c r="M91" s="6">
        <v>2899</v>
      </c>
      <c r="N91" s="6"/>
    </row>
    <row r="92" spans="1:14" ht="34.5">
      <c r="A92" s="1"/>
      <c r="B92" s="16" t="s">
        <v>132</v>
      </c>
      <c r="C92" s="7" t="s">
        <v>133</v>
      </c>
      <c r="D92" s="23" t="s">
        <v>15</v>
      </c>
      <c r="E92" s="10">
        <v>45735</v>
      </c>
      <c r="F92" s="233" t="s">
        <v>15</v>
      </c>
      <c r="G92" s="4" t="s">
        <v>144</v>
      </c>
      <c r="H92" s="4" t="s">
        <v>92</v>
      </c>
      <c r="I92" s="18">
        <v>1852834856</v>
      </c>
      <c r="J92" s="68" t="s">
        <v>87</v>
      </c>
      <c r="K92" s="6" t="s">
        <v>145</v>
      </c>
      <c r="L92" s="5" t="s">
        <v>148</v>
      </c>
      <c r="M92" s="6">
        <v>2899</v>
      </c>
      <c r="N92" s="6"/>
    </row>
    <row r="93" spans="1:14" ht="34.5">
      <c r="A93" s="1"/>
      <c r="B93" s="16" t="s">
        <v>132</v>
      </c>
      <c r="C93" s="7" t="s">
        <v>133</v>
      </c>
      <c r="D93" s="23" t="s">
        <v>15</v>
      </c>
      <c r="E93" s="10">
        <v>45735</v>
      </c>
      <c r="F93" s="233" t="s">
        <v>15</v>
      </c>
      <c r="G93" s="4" t="s">
        <v>144</v>
      </c>
      <c r="H93" s="4" t="s">
        <v>139</v>
      </c>
      <c r="I93" s="18">
        <v>86172075</v>
      </c>
      <c r="J93" s="5" t="s">
        <v>57</v>
      </c>
      <c r="K93" s="6" t="s">
        <v>145</v>
      </c>
      <c r="L93" s="5" t="s">
        <v>140</v>
      </c>
      <c r="M93" s="6">
        <v>2899</v>
      </c>
      <c r="N93" s="6"/>
    </row>
    <row r="94" spans="1:14" ht="34.5">
      <c r="A94" s="1"/>
      <c r="B94" s="16" t="s">
        <v>132</v>
      </c>
      <c r="C94" s="7" t="s">
        <v>133</v>
      </c>
      <c r="D94" s="23" t="s">
        <v>15</v>
      </c>
      <c r="E94" s="10">
        <v>45735</v>
      </c>
      <c r="F94" s="233" t="s">
        <v>15</v>
      </c>
      <c r="G94" s="4" t="s">
        <v>144</v>
      </c>
      <c r="H94" s="4" t="s">
        <v>141</v>
      </c>
      <c r="I94" s="18">
        <v>218238360</v>
      </c>
      <c r="J94" s="5" t="s">
        <v>57</v>
      </c>
      <c r="K94" s="6" t="s">
        <v>145</v>
      </c>
      <c r="L94" s="5" t="s">
        <v>142</v>
      </c>
      <c r="M94" s="6">
        <v>2899</v>
      </c>
      <c r="N94" s="6"/>
    </row>
    <row r="95" spans="1:14" ht="34.5">
      <c r="A95" s="1"/>
      <c r="B95" s="16" t="s">
        <v>132</v>
      </c>
      <c r="C95" s="7" t="s">
        <v>133</v>
      </c>
      <c r="D95" s="23" t="s">
        <v>15</v>
      </c>
      <c r="E95" s="10">
        <v>45735</v>
      </c>
      <c r="F95" s="233" t="s">
        <v>15</v>
      </c>
      <c r="G95" s="4" t="s">
        <v>144</v>
      </c>
      <c r="H95" s="4" t="s">
        <v>94</v>
      </c>
      <c r="I95" s="18">
        <v>3369782683</v>
      </c>
      <c r="J95" s="5" t="s">
        <v>95</v>
      </c>
      <c r="K95" s="6" t="s">
        <v>145</v>
      </c>
      <c r="L95" s="5" t="s">
        <v>96</v>
      </c>
      <c r="M95" s="6">
        <v>2899</v>
      </c>
      <c r="N95" s="6"/>
    </row>
    <row r="96" spans="1:14" ht="34.5">
      <c r="A96" s="1"/>
      <c r="B96" s="16" t="s">
        <v>132</v>
      </c>
      <c r="C96" s="7" t="s">
        <v>133</v>
      </c>
      <c r="D96" s="23" t="s">
        <v>15</v>
      </c>
      <c r="E96" s="10">
        <v>45735</v>
      </c>
      <c r="F96" s="230" t="s">
        <v>15</v>
      </c>
      <c r="G96" s="4" t="s">
        <v>105</v>
      </c>
      <c r="H96" s="4" t="s">
        <v>105</v>
      </c>
      <c r="I96" s="18">
        <v>82376310</v>
      </c>
      <c r="J96" s="5" t="s">
        <v>17</v>
      </c>
      <c r="K96" s="6" t="s">
        <v>18</v>
      </c>
      <c r="L96" s="6" t="s">
        <v>32</v>
      </c>
      <c r="M96" s="6">
        <v>2801</v>
      </c>
      <c r="N96" s="6"/>
    </row>
    <row r="97" spans="1:14" ht="34.5">
      <c r="A97" s="1"/>
      <c r="B97" s="16" t="s">
        <v>132</v>
      </c>
      <c r="C97" s="7" t="s">
        <v>133</v>
      </c>
      <c r="D97" s="23" t="s">
        <v>15</v>
      </c>
      <c r="E97" s="10">
        <v>45735</v>
      </c>
      <c r="F97" s="230" t="s">
        <v>15</v>
      </c>
      <c r="G97" s="4" t="s">
        <v>31</v>
      </c>
      <c r="H97" s="4" t="s">
        <v>31</v>
      </c>
      <c r="I97" s="18">
        <v>572566137</v>
      </c>
      <c r="J97" s="5" t="s">
        <v>17</v>
      </c>
      <c r="K97" s="6" t="s">
        <v>18</v>
      </c>
      <c r="L97" s="6" t="s">
        <v>32</v>
      </c>
      <c r="M97" s="6">
        <v>2801</v>
      </c>
      <c r="N97" s="6"/>
    </row>
    <row r="98" spans="1:14" ht="34.5">
      <c r="A98" s="1"/>
      <c r="B98" s="16" t="s">
        <v>132</v>
      </c>
      <c r="C98" s="7" t="s">
        <v>133</v>
      </c>
      <c r="D98" s="23" t="s">
        <v>15</v>
      </c>
      <c r="E98" s="10">
        <v>45735</v>
      </c>
      <c r="F98" s="230" t="s">
        <v>15</v>
      </c>
      <c r="G98" s="4" t="s">
        <v>34</v>
      </c>
      <c r="H98" s="4" t="s">
        <v>34</v>
      </c>
      <c r="I98" s="18">
        <v>1097037867</v>
      </c>
      <c r="J98" s="5" t="s">
        <v>17</v>
      </c>
      <c r="K98" s="6" t="s">
        <v>18</v>
      </c>
      <c r="L98" s="6" t="s">
        <v>35</v>
      </c>
      <c r="M98" s="6">
        <v>2801</v>
      </c>
      <c r="N98" s="6"/>
    </row>
    <row r="99" spans="1:14" ht="34.5">
      <c r="A99" s="1"/>
      <c r="B99" s="16" t="s">
        <v>132</v>
      </c>
      <c r="C99" s="7" t="s">
        <v>133</v>
      </c>
      <c r="D99" s="23" t="s">
        <v>15</v>
      </c>
      <c r="E99" s="10">
        <v>45735</v>
      </c>
      <c r="F99" s="230" t="s">
        <v>15</v>
      </c>
      <c r="G99" s="4" t="s">
        <v>149</v>
      </c>
      <c r="H99" s="4" t="s">
        <v>150</v>
      </c>
      <c r="I99" s="18">
        <v>16896275</v>
      </c>
      <c r="J99" s="5" t="s">
        <v>17</v>
      </c>
      <c r="K99" s="6" t="s">
        <v>18</v>
      </c>
      <c r="L99" s="6" t="s">
        <v>151</v>
      </c>
      <c r="M99" s="6">
        <v>2899</v>
      </c>
      <c r="N99" s="6"/>
    </row>
    <row r="100" spans="1:14" ht="34.5">
      <c r="A100" s="1"/>
      <c r="B100" s="16" t="s">
        <v>132</v>
      </c>
      <c r="C100" s="7" t="s">
        <v>133</v>
      </c>
      <c r="D100" s="23" t="s">
        <v>15</v>
      </c>
      <c r="E100" s="10">
        <v>45735</v>
      </c>
      <c r="F100" s="230" t="s">
        <v>15</v>
      </c>
      <c r="G100" s="4" t="s">
        <v>152</v>
      </c>
      <c r="H100" s="4" t="s">
        <v>153</v>
      </c>
      <c r="I100" s="18">
        <v>899190000</v>
      </c>
      <c r="J100" s="5" t="s">
        <v>17</v>
      </c>
      <c r="K100" s="6" t="s">
        <v>18</v>
      </c>
      <c r="L100" s="6" t="s">
        <v>154</v>
      </c>
      <c r="M100" s="6">
        <v>2899</v>
      </c>
      <c r="N100" s="6"/>
    </row>
    <row r="101" spans="1:14" ht="34.5">
      <c r="A101" s="1"/>
      <c r="B101" s="16" t="s">
        <v>132</v>
      </c>
      <c r="C101" s="7" t="s">
        <v>133</v>
      </c>
      <c r="D101" s="23" t="s">
        <v>15</v>
      </c>
      <c r="E101" s="10">
        <v>45735</v>
      </c>
      <c r="F101" s="230" t="s">
        <v>15</v>
      </c>
      <c r="G101" s="4" t="s">
        <v>155</v>
      </c>
      <c r="H101" s="4" t="s">
        <v>156</v>
      </c>
      <c r="I101" s="18">
        <v>7210000</v>
      </c>
      <c r="J101" s="5" t="s">
        <v>17</v>
      </c>
      <c r="K101" s="6" t="s">
        <v>18</v>
      </c>
      <c r="L101" s="6" t="s">
        <v>157</v>
      </c>
      <c r="M101" s="6">
        <v>2899</v>
      </c>
      <c r="N101" s="6"/>
    </row>
    <row r="102" spans="1:14" ht="34.5">
      <c r="A102" s="1"/>
      <c r="B102" s="16" t="s">
        <v>132</v>
      </c>
      <c r="C102" s="7" t="s">
        <v>133</v>
      </c>
      <c r="D102" s="23" t="s">
        <v>15</v>
      </c>
      <c r="E102" s="10">
        <v>45735</v>
      </c>
      <c r="F102" s="230" t="s">
        <v>15</v>
      </c>
      <c r="G102" s="4" t="s">
        <v>158</v>
      </c>
      <c r="H102" s="4" t="s">
        <v>159</v>
      </c>
      <c r="I102" s="18">
        <v>182698578</v>
      </c>
      <c r="J102" s="5" t="s">
        <v>17</v>
      </c>
      <c r="K102" s="6" t="s">
        <v>18</v>
      </c>
      <c r="L102" s="6" t="s">
        <v>160</v>
      </c>
      <c r="M102" s="6">
        <v>2899</v>
      </c>
      <c r="N102" s="6"/>
    </row>
    <row r="103" spans="1:14" ht="34.5">
      <c r="A103" s="1"/>
      <c r="B103" s="16" t="s">
        <v>132</v>
      </c>
      <c r="C103" s="7" t="s">
        <v>133</v>
      </c>
      <c r="D103" s="23" t="s">
        <v>15</v>
      </c>
      <c r="E103" s="10">
        <v>45735</v>
      </c>
      <c r="F103" s="230" t="s">
        <v>15</v>
      </c>
      <c r="G103" s="4" t="s">
        <v>161</v>
      </c>
      <c r="H103" s="4" t="s">
        <v>162</v>
      </c>
      <c r="I103" s="18">
        <v>154886376</v>
      </c>
      <c r="J103" s="5" t="s">
        <v>17</v>
      </c>
      <c r="K103" s="6" t="s">
        <v>18</v>
      </c>
      <c r="L103" s="6" t="s">
        <v>163</v>
      </c>
      <c r="M103" s="6">
        <v>2899</v>
      </c>
      <c r="N103" s="6"/>
    </row>
    <row r="104" spans="1:14" ht="34.5">
      <c r="A104" s="1"/>
      <c r="B104" s="16" t="s">
        <v>132</v>
      </c>
      <c r="C104" s="7" t="s">
        <v>133</v>
      </c>
      <c r="D104" s="23" t="s">
        <v>15</v>
      </c>
      <c r="E104" s="10">
        <v>45735</v>
      </c>
      <c r="F104" s="230" t="s">
        <v>15</v>
      </c>
      <c r="G104" s="4" t="s">
        <v>164</v>
      </c>
      <c r="H104" s="4" t="s">
        <v>165</v>
      </c>
      <c r="I104" s="18">
        <v>302451308</v>
      </c>
      <c r="J104" s="5" t="s">
        <v>17</v>
      </c>
      <c r="K104" s="6" t="s">
        <v>18</v>
      </c>
      <c r="L104" s="6" t="s">
        <v>32</v>
      </c>
      <c r="M104" s="6">
        <v>2899</v>
      </c>
      <c r="N104" s="6"/>
    </row>
    <row r="105" spans="1:14" ht="34.5">
      <c r="A105" s="1"/>
      <c r="B105" s="16" t="s">
        <v>132</v>
      </c>
      <c r="C105" s="7" t="s">
        <v>166</v>
      </c>
      <c r="D105" s="23" t="s">
        <v>15</v>
      </c>
      <c r="E105" s="10">
        <v>45736</v>
      </c>
      <c r="F105" s="230" t="s">
        <v>15</v>
      </c>
      <c r="G105" s="4" t="s">
        <v>167</v>
      </c>
      <c r="H105" s="4"/>
      <c r="I105" s="18">
        <v>314452107</v>
      </c>
      <c r="J105" s="5" t="s">
        <v>17</v>
      </c>
      <c r="K105" s="6" t="s">
        <v>18</v>
      </c>
      <c r="L105" s="6" t="s">
        <v>168</v>
      </c>
      <c r="M105" s="6">
        <v>2899</v>
      </c>
      <c r="N105" s="6"/>
    </row>
    <row r="106" spans="1:14" ht="34.5">
      <c r="A106" s="1"/>
      <c r="B106" s="16" t="s">
        <v>132</v>
      </c>
      <c r="C106" s="7" t="s">
        <v>166</v>
      </c>
      <c r="D106" s="23" t="s">
        <v>15</v>
      </c>
      <c r="E106" s="10">
        <v>45736</v>
      </c>
      <c r="F106" s="230" t="s">
        <v>15</v>
      </c>
      <c r="G106" s="4" t="s">
        <v>169</v>
      </c>
      <c r="H106" s="4"/>
      <c r="I106" s="18">
        <v>124008692</v>
      </c>
      <c r="J106" s="5" t="s">
        <v>17</v>
      </c>
      <c r="K106" s="6" t="s">
        <v>18</v>
      </c>
      <c r="L106" s="6" t="s">
        <v>170</v>
      </c>
      <c r="M106" s="6">
        <v>2899</v>
      </c>
      <c r="N106" s="6"/>
    </row>
    <row r="107" spans="1:14" ht="34.5">
      <c r="A107" s="1"/>
      <c r="B107" s="16" t="s">
        <v>132</v>
      </c>
      <c r="C107" s="7" t="s">
        <v>166</v>
      </c>
      <c r="D107" s="23" t="s">
        <v>15</v>
      </c>
      <c r="E107" s="10">
        <v>45736</v>
      </c>
      <c r="F107" s="230" t="s">
        <v>15</v>
      </c>
      <c r="G107" s="4" t="s">
        <v>171</v>
      </c>
      <c r="H107" s="4"/>
      <c r="I107" s="18">
        <v>346080000</v>
      </c>
      <c r="J107" s="5" t="s">
        <v>17</v>
      </c>
      <c r="K107" s="6" t="s">
        <v>18</v>
      </c>
      <c r="L107" s="6" t="s">
        <v>55</v>
      </c>
      <c r="M107" s="6">
        <v>2899</v>
      </c>
      <c r="N107" s="6"/>
    </row>
    <row r="108" spans="1:14" ht="34.5">
      <c r="A108" s="1"/>
      <c r="B108" s="16" t="s">
        <v>132</v>
      </c>
      <c r="C108" s="7" t="s">
        <v>166</v>
      </c>
      <c r="D108" s="23" t="s">
        <v>15</v>
      </c>
      <c r="E108" s="10">
        <v>45736</v>
      </c>
      <c r="F108" s="230" t="s">
        <v>15</v>
      </c>
      <c r="G108" s="4" t="s">
        <v>172</v>
      </c>
      <c r="H108" s="4"/>
      <c r="I108" s="18">
        <v>11487156</v>
      </c>
      <c r="J108" s="5" t="s">
        <v>17</v>
      </c>
      <c r="K108" s="6" t="s">
        <v>18</v>
      </c>
      <c r="L108" s="6" t="s">
        <v>55</v>
      </c>
      <c r="M108" s="6">
        <v>2899</v>
      </c>
      <c r="N108" s="6"/>
    </row>
    <row r="109" spans="1:14" ht="34.5">
      <c r="A109" s="1"/>
      <c r="B109" s="16" t="s">
        <v>132</v>
      </c>
      <c r="C109" s="7" t="s">
        <v>166</v>
      </c>
      <c r="D109" s="23" t="s">
        <v>15</v>
      </c>
      <c r="E109" s="10">
        <v>45736</v>
      </c>
      <c r="F109" s="230" t="s">
        <v>15</v>
      </c>
      <c r="G109" s="4" t="s">
        <v>173</v>
      </c>
      <c r="H109" s="4"/>
      <c r="I109" s="18">
        <v>72546942</v>
      </c>
      <c r="J109" s="5" t="s">
        <v>17</v>
      </c>
      <c r="K109" s="6" t="s">
        <v>18</v>
      </c>
      <c r="L109" s="6" t="s">
        <v>174</v>
      </c>
      <c r="M109" s="6">
        <v>2899</v>
      </c>
      <c r="N109" s="6"/>
    </row>
    <row r="110" spans="1:14" ht="34.5">
      <c r="A110" s="1"/>
      <c r="B110" s="16" t="s">
        <v>132</v>
      </c>
      <c r="C110" s="7" t="s">
        <v>166</v>
      </c>
      <c r="D110" s="23" t="s">
        <v>15</v>
      </c>
      <c r="E110" s="10">
        <v>45736</v>
      </c>
      <c r="F110" s="230" t="s">
        <v>15</v>
      </c>
      <c r="G110" s="4" t="s">
        <v>175</v>
      </c>
      <c r="H110" s="4"/>
      <c r="I110" s="18">
        <v>361786830</v>
      </c>
      <c r="J110" s="5" t="s">
        <v>17</v>
      </c>
      <c r="K110" s="6" t="s">
        <v>18</v>
      </c>
      <c r="L110" s="6" t="s">
        <v>176</v>
      </c>
      <c r="M110" s="6">
        <v>2899</v>
      </c>
      <c r="N110" s="6"/>
    </row>
    <row r="111" spans="1:14" ht="34.5">
      <c r="A111" s="1"/>
      <c r="B111" s="16" t="s">
        <v>132</v>
      </c>
      <c r="C111" s="7" t="s">
        <v>166</v>
      </c>
      <c r="D111" s="23" t="s">
        <v>15</v>
      </c>
      <c r="E111" s="10">
        <v>45736</v>
      </c>
      <c r="F111" s="230" t="s">
        <v>15</v>
      </c>
      <c r="G111" s="4" t="s">
        <v>177</v>
      </c>
      <c r="H111" s="4"/>
      <c r="I111" s="18">
        <v>529034679</v>
      </c>
      <c r="J111" s="5" t="s">
        <v>17</v>
      </c>
      <c r="K111" s="6" t="s">
        <v>18</v>
      </c>
      <c r="L111" s="6" t="s">
        <v>178</v>
      </c>
      <c r="M111" s="6">
        <v>2899</v>
      </c>
      <c r="N111" s="6"/>
    </row>
    <row r="112" spans="1:14" ht="34.5">
      <c r="A112" s="1"/>
      <c r="B112" s="16" t="s">
        <v>132</v>
      </c>
      <c r="C112" s="7" t="s">
        <v>166</v>
      </c>
      <c r="D112" s="230" t="s">
        <v>15</v>
      </c>
      <c r="E112" s="10">
        <v>45736</v>
      </c>
      <c r="F112" s="230" t="s">
        <v>15</v>
      </c>
      <c r="G112" s="4" t="s">
        <v>179</v>
      </c>
      <c r="H112" s="4"/>
      <c r="I112" s="18">
        <v>5497729082</v>
      </c>
      <c r="J112" s="5" t="s">
        <v>17</v>
      </c>
      <c r="K112" s="6" t="s">
        <v>18</v>
      </c>
      <c r="L112" s="6" t="s">
        <v>180</v>
      </c>
      <c r="M112" s="6">
        <v>2899</v>
      </c>
      <c r="N112" s="6"/>
    </row>
    <row r="113" spans="1:14" ht="34.5">
      <c r="A113" s="1"/>
      <c r="B113" s="16" t="s">
        <v>132</v>
      </c>
      <c r="C113" s="7" t="s">
        <v>166</v>
      </c>
      <c r="D113" s="230" t="s">
        <v>15</v>
      </c>
      <c r="E113" s="10">
        <v>45736</v>
      </c>
      <c r="F113" s="230" t="s">
        <v>15</v>
      </c>
      <c r="G113" s="4" t="s">
        <v>181</v>
      </c>
      <c r="H113" s="4"/>
      <c r="I113" s="18">
        <v>414755425</v>
      </c>
      <c r="J113" s="5" t="s">
        <v>17</v>
      </c>
      <c r="K113" s="6" t="s">
        <v>18</v>
      </c>
      <c r="L113" s="6" t="s">
        <v>182</v>
      </c>
      <c r="M113" s="6">
        <v>2899</v>
      </c>
      <c r="N113" s="6"/>
    </row>
    <row r="114" spans="1:14" ht="34.5">
      <c r="A114" s="1"/>
      <c r="B114" s="16" t="s">
        <v>132</v>
      </c>
      <c r="C114" s="7" t="s">
        <v>166</v>
      </c>
      <c r="D114" s="230" t="s">
        <v>15</v>
      </c>
      <c r="E114" s="10">
        <v>45736</v>
      </c>
      <c r="F114" s="230" t="s">
        <v>15</v>
      </c>
      <c r="G114" s="4" t="s">
        <v>183</v>
      </c>
      <c r="H114" s="4"/>
      <c r="I114" s="18">
        <v>2267539390</v>
      </c>
      <c r="J114" s="5" t="s">
        <v>17</v>
      </c>
      <c r="K114" s="6" t="s">
        <v>18</v>
      </c>
      <c r="L114" s="6" t="s">
        <v>19</v>
      </c>
      <c r="M114" s="6">
        <v>2899</v>
      </c>
      <c r="N114" s="6" t="s">
        <v>184</v>
      </c>
    </row>
    <row r="115" spans="1:14" ht="34.5">
      <c r="A115" s="1"/>
      <c r="B115" s="16" t="s">
        <v>132</v>
      </c>
      <c r="C115" s="7" t="s">
        <v>166</v>
      </c>
      <c r="D115" s="230" t="s">
        <v>15</v>
      </c>
      <c r="E115" s="10">
        <v>45736</v>
      </c>
      <c r="F115" s="230" t="s">
        <v>15</v>
      </c>
      <c r="G115" s="4" t="s">
        <v>185</v>
      </c>
      <c r="H115" s="4"/>
      <c r="I115" s="18">
        <v>244256094</v>
      </c>
      <c r="J115" s="5" t="s">
        <v>17</v>
      </c>
      <c r="K115" s="6" t="s">
        <v>18</v>
      </c>
      <c r="L115" s="6" t="s">
        <v>186</v>
      </c>
      <c r="M115" s="6">
        <v>2899</v>
      </c>
      <c r="N115" s="6"/>
    </row>
    <row r="116" spans="1:14" ht="34.5">
      <c r="A116" s="1"/>
      <c r="B116" s="16" t="s">
        <v>132</v>
      </c>
      <c r="C116" s="7" t="s">
        <v>166</v>
      </c>
      <c r="D116" s="230" t="s">
        <v>15</v>
      </c>
      <c r="E116" s="10">
        <v>45736</v>
      </c>
      <c r="F116" s="230" t="s">
        <v>15</v>
      </c>
      <c r="G116" s="4" t="s">
        <v>187</v>
      </c>
      <c r="H116" s="4"/>
      <c r="I116" s="18">
        <v>786308389</v>
      </c>
      <c r="J116" s="5" t="s">
        <v>17</v>
      </c>
      <c r="K116" s="6" t="s">
        <v>18</v>
      </c>
      <c r="L116" s="6" t="s">
        <v>178</v>
      </c>
      <c r="M116" s="6">
        <v>2899</v>
      </c>
      <c r="N116" s="6" t="s">
        <v>188</v>
      </c>
    </row>
    <row r="117" spans="1:14" ht="34.5">
      <c r="A117" s="1"/>
      <c r="B117" s="16" t="s">
        <v>132</v>
      </c>
      <c r="C117" s="7" t="s">
        <v>166</v>
      </c>
      <c r="D117" s="230" t="s">
        <v>15</v>
      </c>
      <c r="E117" s="10">
        <v>45736</v>
      </c>
      <c r="F117" s="230" t="s">
        <v>15</v>
      </c>
      <c r="G117" s="4" t="s">
        <v>189</v>
      </c>
      <c r="H117" s="4"/>
      <c r="I117" s="18">
        <v>838232235</v>
      </c>
      <c r="J117" s="5" t="s">
        <v>17</v>
      </c>
      <c r="K117" s="6" t="s">
        <v>18</v>
      </c>
      <c r="L117" s="6" t="s">
        <v>178</v>
      </c>
      <c r="M117" s="6">
        <v>2899</v>
      </c>
      <c r="N117" s="6"/>
    </row>
    <row r="118" spans="1:14" ht="34.5">
      <c r="A118" s="1"/>
      <c r="B118" s="16" t="s">
        <v>132</v>
      </c>
      <c r="C118" s="7" t="s">
        <v>166</v>
      </c>
      <c r="D118" s="230" t="s">
        <v>15</v>
      </c>
      <c r="E118" s="10">
        <v>45736</v>
      </c>
      <c r="F118" s="230" t="s">
        <v>15</v>
      </c>
      <c r="G118" s="4" t="s">
        <v>190</v>
      </c>
      <c r="H118" s="4"/>
      <c r="I118" s="18">
        <v>73909350</v>
      </c>
      <c r="J118" s="5" t="s">
        <v>17</v>
      </c>
      <c r="K118" s="6" t="s">
        <v>18</v>
      </c>
      <c r="L118" s="6" t="s">
        <v>191</v>
      </c>
      <c r="M118" s="6">
        <v>2899</v>
      </c>
      <c r="N118" s="6"/>
    </row>
    <row r="119" spans="1:14" ht="34.5">
      <c r="A119" s="1"/>
      <c r="B119" s="16" t="s">
        <v>132</v>
      </c>
      <c r="C119" s="7" t="s">
        <v>166</v>
      </c>
      <c r="D119" s="230" t="s">
        <v>15</v>
      </c>
      <c r="E119" s="10">
        <v>45736</v>
      </c>
      <c r="F119" s="230" t="s">
        <v>15</v>
      </c>
      <c r="G119" s="4" t="s">
        <v>192</v>
      </c>
      <c r="H119" s="4"/>
      <c r="I119" s="18">
        <v>785664000</v>
      </c>
      <c r="J119" s="5" t="s">
        <v>193</v>
      </c>
      <c r="K119" s="6" t="s">
        <v>194</v>
      </c>
      <c r="L119" s="6" t="s">
        <v>195</v>
      </c>
      <c r="M119" s="6">
        <v>2899</v>
      </c>
      <c r="N119" s="6"/>
    </row>
    <row r="120" spans="1:14" ht="23.25">
      <c r="A120" s="1"/>
      <c r="B120" s="8" t="s">
        <v>196</v>
      </c>
      <c r="C120" s="6" t="s">
        <v>197</v>
      </c>
      <c r="D120" s="234" t="s">
        <v>15</v>
      </c>
      <c r="E120" s="10">
        <v>45734</v>
      </c>
      <c r="F120" s="230" t="s">
        <v>15</v>
      </c>
      <c r="G120" s="4" t="s">
        <v>198</v>
      </c>
      <c r="H120" s="4"/>
      <c r="I120" s="5">
        <v>82459506061</v>
      </c>
      <c r="J120" s="5" t="s">
        <v>57</v>
      </c>
      <c r="K120" s="6" t="s">
        <v>199</v>
      </c>
      <c r="L120" s="5" t="s">
        <v>200</v>
      </c>
      <c r="M120" s="6">
        <v>2801</v>
      </c>
      <c r="N120" s="6"/>
    </row>
    <row r="121" spans="1:14" ht="23.25">
      <c r="A121" s="1"/>
      <c r="B121" s="8" t="s">
        <v>196</v>
      </c>
      <c r="C121" s="6" t="s">
        <v>197</v>
      </c>
      <c r="D121" s="234" t="s">
        <v>15</v>
      </c>
      <c r="E121" s="10">
        <v>45734</v>
      </c>
      <c r="F121" s="230" t="s">
        <v>15</v>
      </c>
      <c r="G121" s="4" t="s">
        <v>201</v>
      </c>
      <c r="H121" s="4"/>
      <c r="I121" s="5">
        <v>2659984066</v>
      </c>
      <c r="J121" s="5" t="s">
        <v>57</v>
      </c>
      <c r="K121" s="6" t="s">
        <v>199</v>
      </c>
      <c r="L121" s="5" t="s">
        <v>200</v>
      </c>
      <c r="M121" s="6">
        <v>2801</v>
      </c>
      <c r="N121" s="6"/>
    </row>
    <row r="122" spans="1:14" ht="23.25">
      <c r="A122" s="1"/>
      <c r="B122" s="8" t="s">
        <v>196</v>
      </c>
      <c r="C122" s="6" t="s">
        <v>197</v>
      </c>
      <c r="D122" s="234" t="s">
        <v>15</v>
      </c>
      <c r="E122" s="10">
        <v>45734</v>
      </c>
      <c r="F122" s="230" t="s">
        <v>15</v>
      </c>
      <c r="G122" s="4" t="s">
        <v>56</v>
      </c>
      <c r="H122" s="4"/>
      <c r="I122" s="5">
        <v>4255974506</v>
      </c>
      <c r="J122" s="5" t="s">
        <v>57</v>
      </c>
      <c r="K122" s="6" t="s">
        <v>199</v>
      </c>
      <c r="L122" s="5" t="s">
        <v>200</v>
      </c>
      <c r="M122" s="6">
        <v>2801</v>
      </c>
      <c r="N122" s="6"/>
    </row>
    <row r="123" spans="1:14" ht="23.25">
      <c r="A123" s="1"/>
      <c r="B123" s="8" t="s">
        <v>196</v>
      </c>
      <c r="C123" s="6" t="s">
        <v>197</v>
      </c>
      <c r="D123" s="234" t="s">
        <v>15</v>
      </c>
      <c r="E123" s="10">
        <v>45734</v>
      </c>
      <c r="F123" s="230" t="s">
        <v>15</v>
      </c>
      <c r="G123" s="4" t="s">
        <v>202</v>
      </c>
      <c r="H123" s="4"/>
      <c r="I123" s="5">
        <v>261057544123</v>
      </c>
      <c r="J123" s="5" t="s">
        <v>57</v>
      </c>
      <c r="K123" s="6" t="s">
        <v>199</v>
      </c>
      <c r="L123" s="5" t="s">
        <v>200</v>
      </c>
      <c r="M123" s="6">
        <v>2801</v>
      </c>
      <c r="N123" s="6"/>
    </row>
    <row r="124" spans="1:14" ht="23.25">
      <c r="A124" s="1"/>
      <c r="B124" s="8" t="s">
        <v>196</v>
      </c>
      <c r="C124" s="6" t="s">
        <v>197</v>
      </c>
      <c r="D124" s="234" t="s">
        <v>15</v>
      </c>
      <c r="E124" s="10">
        <v>45734</v>
      </c>
      <c r="F124" s="230" t="s">
        <v>15</v>
      </c>
      <c r="G124" s="17" t="s">
        <v>203</v>
      </c>
      <c r="H124" s="17"/>
      <c r="I124" s="18">
        <v>76468176466</v>
      </c>
      <c r="J124" s="5" t="s">
        <v>57</v>
      </c>
      <c r="K124" s="6" t="s">
        <v>199</v>
      </c>
      <c r="L124" s="5" t="s">
        <v>200</v>
      </c>
      <c r="M124" s="6">
        <v>2801</v>
      </c>
      <c r="N124" s="6"/>
    </row>
    <row r="125" spans="1:14">
      <c r="A125" s="1"/>
      <c r="B125" s="1"/>
      <c r="C125" s="1"/>
      <c r="D125" s="1"/>
      <c r="E125" s="1"/>
      <c r="F125" s="1"/>
      <c r="G125" s="1"/>
      <c r="H125" s="94" t="s">
        <v>204</v>
      </c>
      <c r="I125" s="67">
        <f>+SUM(I5:I124)</f>
        <v>1965549615340.1672</v>
      </c>
      <c r="J125" s="74">
        <f>+I125/I126-1</f>
        <v>0.86093504530876364</v>
      </c>
      <c r="K125" s="12"/>
      <c r="L125" s="13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94" t="s">
        <v>205</v>
      </c>
      <c r="I126" s="67">
        <v>1056216131936</v>
      </c>
      <c r="J126" s="74">
        <f>+I125/I127-1</f>
        <v>0.80710634675010806</v>
      </c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94" t="s">
        <v>206</v>
      </c>
      <c r="I127" s="67">
        <v>1087677888396</v>
      </c>
      <c r="J127" s="74">
        <f>+I128/I126-1</f>
        <v>0.26780601433315998</v>
      </c>
      <c r="K127" s="1"/>
      <c r="L127" s="1"/>
      <c r="M127" s="14" t="s">
        <v>207</v>
      </c>
      <c r="N127" s="1"/>
    </row>
    <row r="128" spans="1:14">
      <c r="A128" s="1"/>
      <c r="B128" s="1"/>
      <c r="C128" s="1"/>
      <c r="D128" s="1"/>
      <c r="E128" s="1"/>
      <c r="F128" s="1"/>
      <c r="G128" s="1"/>
      <c r="H128" s="94" t="s">
        <v>208</v>
      </c>
      <c r="I128" s="67">
        <f>+I125-I19</f>
        <v>1339077164504.1672</v>
      </c>
      <c r="J128" s="74">
        <f>+I128/I127-1</f>
        <v>0.23113394028714329</v>
      </c>
      <c r="K128" s="14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4"/>
      <c r="J129" s="157"/>
      <c r="K129" s="1"/>
      <c r="L129" s="1"/>
      <c r="M129" s="14" t="s">
        <v>207</v>
      </c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4"/>
      <c r="J130" s="1"/>
      <c r="K130" s="1"/>
      <c r="L130" s="1"/>
      <c r="M130" s="14"/>
      <c r="N130" s="1"/>
    </row>
    <row r="131" spans="1:14">
      <c r="H131" s="157"/>
      <c r="I131" s="157"/>
    </row>
    <row r="132" spans="1:14">
      <c r="H132" s="157"/>
      <c r="I132" s="157"/>
      <c r="J132" s="157"/>
    </row>
    <row r="133" spans="1:14">
      <c r="H133" s="157"/>
      <c r="I133" s="157">
        <f>+SUM(I120:I124)</f>
        <v>426901185222</v>
      </c>
      <c r="K133" s="190"/>
    </row>
    <row r="134" spans="1:14">
      <c r="K134" s="190"/>
    </row>
    <row r="135" spans="1:14">
      <c r="K135" s="190"/>
    </row>
    <row r="136" spans="1:14">
      <c r="H136" s="157"/>
      <c r="I136" s="157"/>
      <c r="K136" s="195"/>
    </row>
    <row r="137" spans="1:14">
      <c r="I137" s="157"/>
      <c r="J137" s="157"/>
    </row>
    <row r="139" spans="1:14">
      <c r="N139">
        <v>1436235208</v>
      </c>
    </row>
    <row r="140" spans="1:14">
      <c r="N140">
        <v>368983355</v>
      </c>
    </row>
    <row r="141" spans="1:14">
      <c r="N141">
        <f>+SUM(N139:N140)</f>
        <v>1805218563</v>
      </c>
    </row>
    <row r="142" spans="1:14">
      <c r="N142">
        <v>1805218563</v>
      </c>
    </row>
  </sheetData>
  <autoFilter ref="B4:N127" xr:uid="{78D26296-8B74-4C07-933B-1CEECD9DAE1C}"/>
  <conditionalFormatting sqref="D5:D124 F5:F124">
    <cfRule type="cellIs" dxfId="2" priority="1" operator="equal">
      <formula>"Solicitó más plazo"</formula>
    </cfRule>
    <cfRule type="cellIs" dxfId="1" priority="2" operator="equal">
      <formula>"Sí"</formula>
    </cfRule>
    <cfRule type="cellIs" dxfId="0" priority="3" operator="equal">
      <formula>"No"</formula>
    </cfRule>
  </conditionalFormatting>
  <dataValidations count="1">
    <dataValidation type="list" allowBlank="1" showInputMessage="1" showErrorMessage="1" sqref="D5:D124 F5:F124" xr:uid="{25444C19-C90A-4D09-A2D3-13EC0BB0CA78}">
      <formula1>"No, Sí, Solicitó más plazo"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6ABF9-69D9-E84C-9BE2-5D960A849652}">
  <sheetPr codeName="Sheet2"/>
  <dimension ref="A4:E16"/>
  <sheetViews>
    <sheetView showGridLines="0" zoomScaleNormal="100" workbookViewId="0">
      <selection activeCell="B9" sqref="B9"/>
    </sheetView>
  </sheetViews>
  <sheetFormatPr defaultColWidth="11.42578125" defaultRowHeight="15"/>
  <cols>
    <col min="1" max="1" width="48.7109375" bestFit="1" customWidth="1"/>
    <col min="2" max="2" width="27" bestFit="1" customWidth="1"/>
    <col min="3" max="3" width="17.5703125" bestFit="1" customWidth="1"/>
    <col min="4" max="4" width="16.5703125" customWidth="1"/>
    <col min="5" max="5" width="19.28515625" bestFit="1" customWidth="1"/>
  </cols>
  <sheetData>
    <row r="4" spans="1:5">
      <c r="D4" s="72"/>
      <c r="E4" s="66"/>
    </row>
    <row r="5" spans="1:5">
      <c r="A5" s="64" t="s">
        <v>209</v>
      </c>
      <c r="B5" t="s">
        <v>210</v>
      </c>
    </row>
    <row r="6" spans="1:5">
      <c r="A6" s="65" t="s">
        <v>18</v>
      </c>
      <c r="B6" s="66">
        <v>61514386827.059998</v>
      </c>
    </row>
    <row r="7" spans="1:5">
      <c r="A7" s="65" t="s">
        <v>28</v>
      </c>
      <c r="B7" s="66">
        <v>674389841191.12402</v>
      </c>
    </row>
    <row r="8" spans="1:5">
      <c r="A8" s="65" t="s">
        <v>199</v>
      </c>
      <c r="B8" s="66">
        <v>426901185222</v>
      </c>
    </row>
    <row r="9" spans="1:5">
      <c r="A9" s="65" t="s">
        <v>79</v>
      </c>
      <c r="B9" s="66">
        <v>13828371447</v>
      </c>
    </row>
    <row r="10" spans="1:5">
      <c r="A10" s="65" t="s">
        <v>41</v>
      </c>
      <c r="B10" s="66">
        <v>24209607722.239998</v>
      </c>
    </row>
    <row r="11" spans="1:5">
      <c r="A11" s="65" t="s">
        <v>85</v>
      </c>
      <c r="B11" s="66">
        <v>36904794947.743034</v>
      </c>
    </row>
    <row r="12" spans="1:5">
      <c r="A12" s="65" t="s">
        <v>145</v>
      </c>
      <c r="B12" s="66">
        <v>51118063147</v>
      </c>
    </row>
    <row r="13" spans="1:5">
      <c r="A13" s="65" t="s">
        <v>135</v>
      </c>
      <c r="B13" s="66">
        <v>49425250000</v>
      </c>
    </row>
    <row r="14" spans="1:5">
      <c r="A14" s="65" t="s">
        <v>194</v>
      </c>
      <c r="B14" s="66">
        <v>785664000</v>
      </c>
    </row>
    <row r="15" spans="1:5">
      <c r="A15" s="65" t="s">
        <v>58</v>
      </c>
      <c r="B15" s="66">
        <v>626472450836</v>
      </c>
    </row>
    <row r="16" spans="1:5">
      <c r="A16" s="65" t="s">
        <v>211</v>
      </c>
      <c r="B16" s="66">
        <v>1965549615340.167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D2895-B520-1E40-B0ED-A2452C7FB9F8}">
  <dimension ref="B3:F31"/>
  <sheetViews>
    <sheetView showGridLines="0" zoomScale="130" zoomScaleNormal="130" workbookViewId="0">
      <selection activeCell="F27" sqref="F27"/>
    </sheetView>
  </sheetViews>
  <sheetFormatPr defaultColWidth="11.42578125" defaultRowHeight="15"/>
  <cols>
    <col min="2" max="2" width="14.5703125" customWidth="1"/>
    <col min="3" max="3" width="38.7109375" customWidth="1"/>
    <col min="4" max="4" width="18.5703125" bestFit="1" customWidth="1"/>
    <col min="5" max="6" width="17" bestFit="1" customWidth="1"/>
  </cols>
  <sheetData>
    <row r="3" spans="2:6">
      <c r="B3" s="159" t="s">
        <v>212</v>
      </c>
    </row>
    <row r="4" spans="2:6">
      <c r="B4" s="160" t="s">
        <v>213</v>
      </c>
      <c r="C4" s="162" t="s">
        <v>214</v>
      </c>
      <c r="D4" s="161">
        <f>+D5+D14+D15+D19+D21+D22</f>
        <v>1941340007617.7429</v>
      </c>
    </row>
    <row r="5" spans="2:6">
      <c r="B5" s="167" t="s">
        <v>215</v>
      </c>
      <c r="C5" s="163" t="s">
        <v>216</v>
      </c>
      <c r="D5" s="168">
        <f>+D6+D10</f>
        <v>125873595351.02698</v>
      </c>
    </row>
    <row r="6" spans="2:6">
      <c r="B6" s="167" t="s">
        <v>217</v>
      </c>
      <c r="C6" s="163" t="s">
        <v>218</v>
      </c>
      <c r="D6" s="168">
        <f>+SUM(D7:D9)</f>
        <v>43915959251</v>
      </c>
    </row>
    <row r="7" spans="2:6">
      <c r="B7" s="169" t="s">
        <v>219</v>
      </c>
      <c r="C7" s="164" t="s">
        <v>220</v>
      </c>
      <c r="D7" s="170">
        <v>24645200378</v>
      </c>
    </row>
    <row r="8" spans="2:6">
      <c r="B8" s="169" t="s">
        <v>221</v>
      </c>
      <c r="C8" s="164" t="s">
        <v>222</v>
      </c>
      <c r="D8" s="170">
        <v>7329248290</v>
      </c>
    </row>
    <row r="9" spans="2:6" ht="23.25">
      <c r="B9" s="169" t="s">
        <v>223</v>
      </c>
      <c r="C9" s="164" t="s">
        <v>224</v>
      </c>
      <c r="D9" s="170">
        <v>11941510583</v>
      </c>
    </row>
    <row r="10" spans="2:6" ht="23.25">
      <c r="B10" s="167" t="s">
        <v>225</v>
      </c>
      <c r="C10" s="163" t="s">
        <v>226</v>
      </c>
      <c r="D10" s="168">
        <f>+SUM(D11:D13)</f>
        <v>81957636100.026978</v>
      </c>
    </row>
    <row r="11" spans="2:6">
      <c r="B11" s="169" t="s">
        <v>227</v>
      </c>
      <c r="C11" s="164" t="s">
        <v>220</v>
      </c>
      <c r="D11" s="170">
        <v>66819199450.736504</v>
      </c>
    </row>
    <row r="12" spans="2:6">
      <c r="B12" s="169" t="s">
        <v>228</v>
      </c>
      <c r="C12" s="164" t="s">
        <v>222</v>
      </c>
      <c r="D12" s="170">
        <v>12059508972.537062</v>
      </c>
    </row>
    <row r="13" spans="2:6" ht="23.25">
      <c r="B13" s="169" t="s">
        <v>229</v>
      </c>
      <c r="C13" s="164" t="s">
        <v>224</v>
      </c>
      <c r="D13" s="170">
        <v>3078927676.7534142</v>
      </c>
    </row>
    <row r="14" spans="2:6">
      <c r="B14" s="167" t="s">
        <v>230</v>
      </c>
      <c r="C14" s="163" t="s">
        <v>231</v>
      </c>
      <c r="D14" s="171">
        <f>707904228018+28000000000</f>
        <v>735904228018</v>
      </c>
      <c r="E14" s="191"/>
      <c r="F14" s="66"/>
    </row>
    <row r="15" spans="2:6">
      <c r="B15" s="167" t="s">
        <v>232</v>
      </c>
      <c r="C15" s="163" t="s">
        <v>233</v>
      </c>
      <c r="D15" s="171">
        <f>+SUM(D16:D18)</f>
        <v>1053873578019</v>
      </c>
    </row>
    <row r="16" spans="2:6" ht="23.25">
      <c r="B16" s="169" t="s">
        <v>59</v>
      </c>
      <c r="C16" s="164" t="s">
        <v>234</v>
      </c>
      <c r="D16" s="170">
        <v>626472450836</v>
      </c>
    </row>
    <row r="17" spans="2:5" ht="23.25">
      <c r="B17" s="169" t="s">
        <v>235</v>
      </c>
      <c r="C17" s="164" t="s">
        <v>236</v>
      </c>
      <c r="D17" s="170">
        <v>499941961</v>
      </c>
    </row>
    <row r="18" spans="2:5">
      <c r="B18" s="169" t="s">
        <v>237</v>
      </c>
      <c r="C18" s="164" t="s">
        <v>238</v>
      </c>
      <c r="D18" s="170">
        <v>426901185222</v>
      </c>
    </row>
    <row r="19" spans="2:5">
      <c r="B19" s="167" t="s">
        <v>239</v>
      </c>
      <c r="C19" s="163" t="s">
        <v>240</v>
      </c>
      <c r="D19" s="168">
        <f>+D20</f>
        <v>11074570782.716038</v>
      </c>
    </row>
    <row r="20" spans="2:5">
      <c r="B20" s="169" t="s">
        <v>241</v>
      </c>
      <c r="C20" s="164" t="s">
        <v>242</v>
      </c>
      <c r="D20" s="66">
        <v>11074570782.716038</v>
      </c>
    </row>
    <row r="21" spans="2:5">
      <c r="B21" s="172" t="s">
        <v>193</v>
      </c>
      <c r="C21" s="165" t="s">
        <v>243</v>
      </c>
      <c r="D21" s="171">
        <v>785664000</v>
      </c>
    </row>
    <row r="22" spans="2:5">
      <c r="B22" s="172" t="s">
        <v>244</v>
      </c>
      <c r="C22" s="165" t="s">
        <v>245</v>
      </c>
      <c r="D22" s="173">
        <f>+D23</f>
        <v>13828371447</v>
      </c>
    </row>
    <row r="23" spans="2:5">
      <c r="B23" s="169" t="s">
        <v>246</v>
      </c>
      <c r="C23" s="164" t="s">
        <v>247</v>
      </c>
      <c r="D23" s="170">
        <v>13828371447</v>
      </c>
    </row>
    <row r="24" spans="2:5">
      <c r="B24" s="174" t="s">
        <v>40</v>
      </c>
      <c r="C24" s="166" t="s">
        <v>248</v>
      </c>
      <c r="D24" s="175">
        <v>24209607722.239998</v>
      </c>
    </row>
    <row r="31" spans="2:5">
      <c r="E31" s="191"/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146D1-7A59-4C3E-9941-A01EBA4D4363}">
  <sheetPr codeName="Sheet6"/>
  <dimension ref="B3:F96"/>
  <sheetViews>
    <sheetView showGridLines="0" topLeftCell="A8" zoomScale="114" zoomScaleNormal="115" workbookViewId="0">
      <selection activeCell="H33" sqref="H33"/>
    </sheetView>
  </sheetViews>
  <sheetFormatPr defaultColWidth="11.42578125" defaultRowHeight="15"/>
  <cols>
    <col min="2" max="2" width="51" customWidth="1"/>
    <col min="3" max="3" width="31" hidden="1" customWidth="1"/>
    <col min="4" max="4" width="17.5703125" bestFit="1" customWidth="1"/>
    <col min="5" max="5" width="13.85546875" bestFit="1" customWidth="1"/>
    <col min="7" max="7" width="27" bestFit="1" customWidth="1"/>
    <col min="8" max="8" width="20.140625" customWidth="1"/>
    <col min="10" max="10" width="13.85546875" bestFit="1" customWidth="1"/>
  </cols>
  <sheetData>
    <row r="3" spans="2:5" ht="18">
      <c r="B3" s="158" t="s">
        <v>249</v>
      </c>
    </row>
    <row r="4" spans="2:5" ht="18">
      <c r="B4" s="158" t="s">
        <v>250</v>
      </c>
    </row>
    <row r="7" spans="2:5" ht="22.5">
      <c r="B7" s="123" t="s">
        <v>251</v>
      </c>
      <c r="C7" s="123" t="s">
        <v>252</v>
      </c>
      <c r="D7" s="123" t="s">
        <v>252</v>
      </c>
      <c r="E7" s="124" t="s">
        <v>253</v>
      </c>
    </row>
    <row r="8" spans="2:5">
      <c r="B8" s="139" t="s">
        <v>254</v>
      </c>
      <c r="C8" s="146"/>
      <c r="D8" s="144">
        <f>+D9+D10</f>
        <v>100543.31314700001</v>
      </c>
      <c r="E8" s="145">
        <f>+E9+E10</f>
        <v>5.1152772925347659E-2</v>
      </c>
    </row>
    <row r="9" spans="2:5">
      <c r="B9" s="140" t="s">
        <v>134</v>
      </c>
      <c r="C9" s="141">
        <v>49425250000</v>
      </c>
      <c r="D9" s="142">
        <f>+C9/1000000</f>
        <v>49425.25</v>
      </c>
      <c r="E9" s="143">
        <f>+D9/$D$19</f>
        <v>2.5145765649597321E-2</v>
      </c>
    </row>
    <row r="10" spans="2:5" ht="24.75" customHeight="1">
      <c r="B10" s="140" t="s">
        <v>145</v>
      </c>
      <c r="C10" s="141">
        <v>51118063147</v>
      </c>
      <c r="D10" s="142">
        <f t="shared" ref="D10:D40" si="0">+C10/1000000</f>
        <v>51118.063147000001</v>
      </c>
      <c r="E10" s="143">
        <f>+D10/$D$19</f>
        <v>2.6007007275750338E-2</v>
      </c>
    </row>
    <row r="11" spans="2:5" ht="19.5">
      <c r="B11" s="139" t="s">
        <v>255</v>
      </c>
      <c r="C11" s="146">
        <v>62300050827.059998</v>
      </c>
      <c r="D11" s="144">
        <f t="shared" si="0"/>
        <v>62300.050827059997</v>
      </c>
      <c r="E11" s="145">
        <f>+D11/$D$19</f>
        <v>3.1695995023904834E-2</v>
      </c>
    </row>
    <row r="12" spans="2:5">
      <c r="B12" s="139" t="s">
        <v>41</v>
      </c>
      <c r="C12" s="146">
        <v>24209607722.239998</v>
      </c>
      <c r="D12" s="144">
        <f>+C12/1000000</f>
        <v>24209.607722239998</v>
      </c>
      <c r="E12" s="145">
        <f>+D12/$D$19</f>
        <v>1.2316965968854555E-2</v>
      </c>
    </row>
    <row r="13" spans="2:5">
      <c r="B13" s="139" t="s">
        <v>256</v>
      </c>
      <c r="C13" s="144">
        <f>+SUM(C14:C18)</f>
        <v>1778496643643.8672</v>
      </c>
      <c r="D13" s="144">
        <f>+SUM(D14:D17)</f>
        <v>1764668.272196867</v>
      </c>
      <c r="E13" s="145">
        <f>+D13/$D$19</f>
        <v>0.89779889473380992</v>
      </c>
    </row>
    <row r="14" spans="2:5">
      <c r="B14" s="140" t="s">
        <v>28</v>
      </c>
      <c r="C14" s="141">
        <f>646389841191.124+28000000000</f>
        <v>674389841191.12402</v>
      </c>
      <c r="D14" s="142">
        <f t="shared" si="0"/>
        <v>674389.84119112405</v>
      </c>
      <c r="E14" s="143">
        <f>+D14/$D$13</f>
        <v>0.38216238814763986</v>
      </c>
    </row>
    <row r="15" spans="2:5">
      <c r="B15" s="140" t="s">
        <v>257</v>
      </c>
      <c r="C15" s="141">
        <v>36904794947.742996</v>
      </c>
      <c r="D15" s="142">
        <f t="shared" si="0"/>
        <v>36904.794947742994</v>
      </c>
      <c r="E15" s="143">
        <f>+D15/$D$13</f>
        <v>2.091316284720162E-2</v>
      </c>
    </row>
    <row r="16" spans="2:5">
      <c r="B16" s="140" t="s">
        <v>56</v>
      </c>
      <c r="C16" s="141">
        <v>626472450836</v>
      </c>
      <c r="D16" s="142">
        <f t="shared" si="0"/>
        <v>626472.45083600003</v>
      </c>
      <c r="E16" s="143">
        <f>+D16/$D$13</f>
        <v>0.35500862156721008</v>
      </c>
    </row>
    <row r="17" spans="2:6">
      <c r="B17" s="140" t="s">
        <v>199</v>
      </c>
      <c r="C17" s="141">
        <v>426901185222</v>
      </c>
      <c r="D17" s="142">
        <f>+C17/1000000</f>
        <v>426901.185222</v>
      </c>
      <c r="E17" s="143">
        <f>+D17/$D$13</f>
        <v>0.24191582743794848</v>
      </c>
    </row>
    <row r="18" spans="2:6">
      <c r="B18" s="139" t="s">
        <v>79</v>
      </c>
      <c r="C18" s="146">
        <v>13828371447</v>
      </c>
      <c r="D18" s="144">
        <f t="shared" si="0"/>
        <v>13828.371447</v>
      </c>
      <c r="E18" s="145">
        <f>+D18/$D$19</f>
        <v>7.0353713480831156E-3</v>
      </c>
    </row>
    <row r="19" spans="2:6">
      <c r="B19" s="127" t="s">
        <v>258</v>
      </c>
      <c r="C19" s="128">
        <f>+SUM(C9:C13)</f>
        <v>1965549615340.1672</v>
      </c>
      <c r="D19" s="129">
        <f>+SUM(D9:D13)+D18</f>
        <v>1965549.615340167</v>
      </c>
      <c r="E19" s="136">
        <f>+SUM(E9:E13)+E18</f>
        <v>1</v>
      </c>
    </row>
    <row r="20" spans="2:6">
      <c r="C20" s="141">
        <v>1571000000000</v>
      </c>
      <c r="D20" s="176"/>
    </row>
    <row r="21" spans="2:6" ht="22.5">
      <c r="B21" s="123" t="s">
        <v>259</v>
      </c>
      <c r="C21" s="123" t="s">
        <v>252</v>
      </c>
      <c r="D21" s="123" t="s">
        <v>252</v>
      </c>
      <c r="E21" s="124" t="s">
        <v>253</v>
      </c>
    </row>
    <row r="22" spans="2:6" ht="26.25" customHeight="1">
      <c r="B22" s="156" t="s">
        <v>106</v>
      </c>
      <c r="C22" s="130">
        <v>390000000000</v>
      </c>
      <c r="D22" s="126">
        <f t="shared" si="0"/>
        <v>390000</v>
      </c>
      <c r="E22" s="177">
        <f>+D22/$D$30</f>
        <v>0.54977324240967962</v>
      </c>
    </row>
    <row r="23" spans="2:6" ht="26.25" customHeight="1">
      <c r="B23" s="156" t="s">
        <v>131</v>
      </c>
      <c r="C23" s="130">
        <v>230296470785.59995</v>
      </c>
      <c r="D23" s="126">
        <f t="shared" si="0"/>
        <v>230296.47078559996</v>
      </c>
      <c r="E23" s="177">
        <f>+D23/$D$30</f>
        <v>0.32464317297257778</v>
      </c>
    </row>
    <row r="24" spans="2:6" ht="26.25" customHeight="1">
      <c r="B24" s="156" t="s">
        <v>260</v>
      </c>
      <c r="C24" s="130">
        <v>28000000000</v>
      </c>
      <c r="D24" s="126">
        <f t="shared" si="0"/>
        <v>28000</v>
      </c>
      <c r="E24" s="177">
        <f>+D24/$D$30</f>
        <v>3.9470899455053915E-2</v>
      </c>
    </row>
    <row r="25" spans="2:6">
      <c r="B25" s="156" t="s">
        <v>129</v>
      </c>
      <c r="C25" s="130">
        <v>3974050694.6384645</v>
      </c>
      <c r="D25" s="126">
        <f t="shared" si="0"/>
        <v>3974.0506946384644</v>
      </c>
      <c r="E25" s="177">
        <f>+D25/$D$30</f>
        <v>5.6021198356200714E-3</v>
      </c>
    </row>
    <row r="26" spans="2:6">
      <c r="B26" s="156" t="s">
        <v>26</v>
      </c>
      <c r="C26" s="130">
        <v>5096894469.9871635</v>
      </c>
      <c r="D26" s="126">
        <f t="shared" si="0"/>
        <v>5096.8944699871636</v>
      </c>
      <c r="E26" s="177">
        <f>+D26/$D$30</f>
        <v>7.1849646127815593E-3</v>
      </c>
    </row>
    <row r="27" spans="2:6">
      <c r="B27" s="156" t="s">
        <v>104</v>
      </c>
      <c r="C27" s="130">
        <v>3304772125.8227201</v>
      </c>
      <c r="D27" s="126">
        <f t="shared" si="0"/>
        <v>3304.7721258227202</v>
      </c>
      <c r="E27" s="177">
        <f>+D27/$D$30</f>
        <v>4.6586545821504779E-3</v>
      </c>
    </row>
    <row r="28" spans="2:6" ht="22.5">
      <c r="B28" s="156" t="s">
        <v>97</v>
      </c>
      <c r="C28" s="130">
        <v>11806395277.075695</v>
      </c>
      <c r="D28" s="126">
        <f t="shared" si="0"/>
        <v>11806.395277075695</v>
      </c>
      <c r="E28" s="177">
        <f>+D28/$D$30</f>
        <v>1.6643180032431364E-2</v>
      </c>
    </row>
    <row r="29" spans="2:6">
      <c r="B29" s="156" t="s">
        <v>257</v>
      </c>
      <c r="C29" s="130">
        <v>36904794947.743027</v>
      </c>
      <c r="D29" s="126">
        <v>36904.79494774303</v>
      </c>
      <c r="E29" s="177">
        <f>+D29/$D$30</f>
        <v>5.202376609970525E-2</v>
      </c>
    </row>
    <row r="30" spans="2:6">
      <c r="B30" s="127" t="s">
        <v>258</v>
      </c>
      <c r="C30" s="128">
        <f>+SUM(C22:C29)</f>
        <v>709383378300.86707</v>
      </c>
      <c r="D30" s="128">
        <f>+SUM(D22:D29)</f>
        <v>709383.37830086704</v>
      </c>
      <c r="E30" s="136">
        <f>+SUM(E22:E29)</f>
        <v>0.99999999999999989</v>
      </c>
    </row>
    <row r="31" spans="2:6">
      <c r="D31" s="125">
        <f>+D30+D16+D17</f>
        <v>1762757.014358867</v>
      </c>
      <c r="F31" s="190">
        <f>+D31/D19</f>
        <v>0.89682651641118516</v>
      </c>
    </row>
    <row r="32" spans="2:6" ht="22.5">
      <c r="B32" s="123" t="s">
        <v>254</v>
      </c>
      <c r="C32" s="123" t="s">
        <v>252</v>
      </c>
      <c r="D32" s="123" t="s">
        <v>252</v>
      </c>
      <c r="E32" s="124" t="s">
        <v>253</v>
      </c>
    </row>
    <row r="33" spans="2:5">
      <c r="B33" s="132" t="s">
        <v>134</v>
      </c>
      <c r="C33" s="133">
        <v>49425250000</v>
      </c>
      <c r="D33" s="133">
        <f t="shared" si="0"/>
        <v>49425.25</v>
      </c>
      <c r="E33" s="137">
        <f>+D33/$D$40</f>
        <v>0.35959207212900413</v>
      </c>
    </row>
    <row r="34" spans="2:5">
      <c r="B34" s="132" t="s">
        <v>144</v>
      </c>
      <c r="C34" s="133">
        <v>51118063147</v>
      </c>
      <c r="D34" s="133">
        <f t="shared" si="0"/>
        <v>51118.063147000001</v>
      </c>
      <c r="E34" s="137">
        <f t="shared" ref="E34:E35" si="1">+D34/$D$40</f>
        <v>0.37190808848212226</v>
      </c>
    </row>
    <row r="35" spans="2:5">
      <c r="B35" s="132" t="s">
        <v>257</v>
      </c>
      <c r="C35" s="133">
        <f>+SUM(C36:C39)</f>
        <v>36904794947.743027</v>
      </c>
      <c r="D35" s="133">
        <f>+C35/1000000</f>
        <v>36904.79494774303</v>
      </c>
      <c r="E35" s="137">
        <f t="shared" si="1"/>
        <v>0.26849983938887351</v>
      </c>
    </row>
    <row r="36" spans="2:5">
      <c r="B36" s="134" t="s">
        <v>261</v>
      </c>
      <c r="C36" s="135">
        <v>1194761575.7832556</v>
      </c>
      <c r="D36" s="135">
        <f t="shared" si="0"/>
        <v>1194.7615757832555</v>
      </c>
      <c r="E36" s="138">
        <f>+D36/$D$35</f>
        <v>3.2374155647661253E-2</v>
      </c>
    </row>
    <row r="37" spans="2:5" ht="36" customHeight="1">
      <c r="B37" s="134" t="s">
        <v>262</v>
      </c>
      <c r="C37" s="135">
        <v>6945562452.512167</v>
      </c>
      <c r="D37" s="135">
        <f t="shared" si="0"/>
        <v>6945.5624525121666</v>
      </c>
      <c r="E37" s="138">
        <f t="shared" ref="E37:E39" si="2">+D37/$D$35</f>
        <v>0.18820216891455546</v>
      </c>
    </row>
    <row r="38" spans="2:5" ht="21">
      <c r="B38" s="134" t="s">
        <v>263</v>
      </c>
      <c r="C38" s="135">
        <v>2782368515.4153662</v>
      </c>
      <c r="D38" s="135">
        <f t="shared" si="0"/>
        <v>2782.3685154153663</v>
      </c>
      <c r="E38" s="138">
        <f t="shared" si="2"/>
        <v>7.5393143881579167E-2</v>
      </c>
    </row>
    <row r="39" spans="2:5" ht="21">
      <c r="B39" s="134" t="s">
        <v>264</v>
      </c>
      <c r="C39" s="135">
        <v>25982102404.032238</v>
      </c>
      <c r="D39" s="135">
        <f t="shared" si="0"/>
        <v>25982.102404032237</v>
      </c>
      <c r="E39" s="138">
        <f t="shared" si="2"/>
        <v>0.70403053155620399</v>
      </c>
    </row>
    <row r="40" spans="2:5">
      <c r="B40" s="127" t="s">
        <v>258</v>
      </c>
      <c r="C40" s="128">
        <f>+C35+C34+C33</f>
        <v>137448108094.74304</v>
      </c>
      <c r="D40" s="131">
        <f t="shared" si="0"/>
        <v>137448.10809474305</v>
      </c>
      <c r="E40" s="136">
        <f>+SUM(E33:E35)</f>
        <v>1</v>
      </c>
    </row>
    <row r="43" spans="2:5" ht="22.5">
      <c r="B43" s="123" t="s">
        <v>265</v>
      </c>
      <c r="C43" s="123" t="s">
        <v>252</v>
      </c>
      <c r="D43" s="124" t="s">
        <v>252</v>
      </c>
      <c r="E43" s="124" t="s">
        <v>253</v>
      </c>
    </row>
    <row r="44" spans="2:5">
      <c r="B44" s="179" t="s">
        <v>266</v>
      </c>
      <c r="C44" s="130">
        <f>+SUMIF($D$53:$D$94,B44,$C$53:$C$94)</f>
        <v>18579398769</v>
      </c>
      <c r="D44" s="130">
        <f t="shared" ref="D44:D48" si="3">+C44/1000000</f>
        <v>18579.398768999999</v>
      </c>
      <c r="E44" s="137">
        <f>+D44/$D$49</f>
        <v>0.29822445603736242</v>
      </c>
    </row>
    <row r="45" spans="2:5">
      <c r="B45" s="179" t="s">
        <v>267</v>
      </c>
      <c r="C45" s="130">
        <f t="shared" ref="C45:C48" si="4">+SUMIF($D$53:$D$94,B45,$C$53:$C$94)</f>
        <v>13997546192</v>
      </c>
      <c r="D45" s="130">
        <f t="shared" si="3"/>
        <v>13997.546192</v>
      </c>
      <c r="E45" s="137">
        <f t="shared" ref="E45:E48" si="5">+D45/$D$49</f>
        <v>0.22467953085393266</v>
      </c>
    </row>
    <row r="46" spans="2:5">
      <c r="B46" s="179" t="s">
        <v>268</v>
      </c>
      <c r="C46" s="130">
        <f t="shared" si="4"/>
        <v>27462199983</v>
      </c>
      <c r="D46" s="130">
        <f t="shared" si="3"/>
        <v>27462.199982999999</v>
      </c>
      <c r="E46" s="137">
        <f t="shared" si="5"/>
        <v>0.44080541858999261</v>
      </c>
    </row>
    <row r="47" spans="2:5">
      <c r="B47" s="179" t="s">
        <v>269</v>
      </c>
      <c r="C47" s="130">
        <f t="shared" si="4"/>
        <v>508925569.06</v>
      </c>
      <c r="D47" s="130">
        <f t="shared" si="3"/>
        <v>508.92556905999999</v>
      </c>
      <c r="E47" s="137">
        <f t="shared" si="5"/>
        <v>8.168943079560835E-3</v>
      </c>
    </row>
    <row r="48" spans="2:5">
      <c r="B48" s="179" t="s">
        <v>270</v>
      </c>
      <c r="C48" s="130">
        <f t="shared" si="4"/>
        <v>1751980314</v>
      </c>
      <c r="D48" s="130">
        <f t="shared" si="3"/>
        <v>1751.9803139999999</v>
      </c>
      <c r="E48" s="137">
        <f t="shared" si="5"/>
        <v>2.8121651439151445E-2</v>
      </c>
    </row>
    <row r="49" spans="2:5">
      <c r="B49" s="127"/>
      <c r="C49" s="128">
        <f>+SUM(C44:C48)</f>
        <v>62300050827.059998</v>
      </c>
      <c r="D49" s="128">
        <f>+SUM(D44:D48)</f>
        <v>62300.050827059997</v>
      </c>
      <c r="E49" s="136">
        <f>+SUM(E42:E44)</f>
        <v>0.29822445603736242</v>
      </c>
    </row>
    <row r="53" spans="2:5">
      <c r="B53" s="178" t="s">
        <v>68</v>
      </c>
      <c r="C53" s="66">
        <v>81581150</v>
      </c>
      <c r="D53" t="s">
        <v>266</v>
      </c>
    </row>
    <row r="54" spans="2:5">
      <c r="B54" s="178" t="s">
        <v>185</v>
      </c>
      <c r="C54" s="66">
        <v>244256094</v>
      </c>
      <c r="D54" t="s">
        <v>267</v>
      </c>
    </row>
    <row r="55" spans="2:5">
      <c r="B55" s="178" t="s">
        <v>70</v>
      </c>
      <c r="C55" s="66">
        <v>538241130</v>
      </c>
      <c r="D55" t="s">
        <v>268</v>
      </c>
    </row>
    <row r="56" spans="2:5">
      <c r="B56" s="178" t="s">
        <v>271</v>
      </c>
      <c r="C56" s="66">
        <v>3000000000</v>
      </c>
      <c r="D56" t="s">
        <v>266</v>
      </c>
    </row>
    <row r="57" spans="2:5">
      <c r="B57" s="178" t="s">
        <v>179</v>
      </c>
      <c r="C57" s="66">
        <v>5497729082</v>
      </c>
      <c r="D57" t="s">
        <v>267</v>
      </c>
    </row>
    <row r="58" spans="2:5">
      <c r="B58" s="178" t="s">
        <v>54</v>
      </c>
      <c r="C58" s="66">
        <v>11714703468</v>
      </c>
      <c r="D58" t="s">
        <v>266</v>
      </c>
    </row>
    <row r="59" spans="2:5">
      <c r="B59" s="178" t="s">
        <v>172</v>
      </c>
      <c r="C59" s="66">
        <v>11487156</v>
      </c>
      <c r="D59" t="s">
        <v>267</v>
      </c>
    </row>
    <row r="60" spans="2:5">
      <c r="B60" s="178" t="s">
        <v>128</v>
      </c>
      <c r="C60" s="66">
        <v>1028884866</v>
      </c>
      <c r="D60" t="s">
        <v>266</v>
      </c>
    </row>
    <row r="61" spans="2:5">
      <c r="B61" s="178" t="s">
        <v>71</v>
      </c>
      <c r="C61" s="66">
        <v>1003178974</v>
      </c>
      <c r="D61" t="s">
        <v>266</v>
      </c>
    </row>
    <row r="62" spans="2:5">
      <c r="B62" s="178" t="s">
        <v>21</v>
      </c>
      <c r="C62" s="66">
        <v>327484380</v>
      </c>
      <c r="D62" t="s">
        <v>268</v>
      </c>
    </row>
    <row r="63" spans="2:5">
      <c r="B63" s="178" t="s">
        <v>22</v>
      </c>
      <c r="C63" s="66">
        <v>1026954163</v>
      </c>
      <c r="D63" t="s">
        <v>266</v>
      </c>
    </row>
    <row r="64" spans="2:5">
      <c r="B64" s="178" t="s">
        <v>23</v>
      </c>
      <c r="C64" s="66">
        <v>48331227</v>
      </c>
      <c r="D64" t="s">
        <v>266</v>
      </c>
    </row>
    <row r="65" spans="2:4">
      <c r="B65" s="178" t="s">
        <v>64</v>
      </c>
      <c r="C65" s="66">
        <v>4107627125</v>
      </c>
      <c r="D65" t="s">
        <v>268</v>
      </c>
    </row>
    <row r="66" spans="2:4">
      <c r="B66" s="178" t="s">
        <v>126</v>
      </c>
      <c r="C66" s="66">
        <v>675764921</v>
      </c>
      <c r="D66" t="s">
        <v>266</v>
      </c>
    </row>
    <row r="67" spans="2:4">
      <c r="B67" s="178" t="s">
        <v>155</v>
      </c>
      <c r="C67" s="66">
        <v>7210000</v>
      </c>
      <c r="D67" t="s">
        <v>267</v>
      </c>
    </row>
    <row r="68" spans="2:4">
      <c r="B68" s="178" t="s">
        <v>67</v>
      </c>
      <c r="C68" s="66">
        <v>181178709</v>
      </c>
      <c r="D68" t="s">
        <v>267</v>
      </c>
    </row>
    <row r="69" spans="2:4">
      <c r="B69" s="178" t="s">
        <v>183</v>
      </c>
      <c r="C69" s="66">
        <v>2267539390</v>
      </c>
      <c r="D69" t="s">
        <v>267</v>
      </c>
    </row>
    <row r="70" spans="2:4">
      <c r="B70" s="178" t="s">
        <v>161</v>
      </c>
      <c r="C70" s="66">
        <v>154886376</v>
      </c>
      <c r="D70" t="s">
        <v>267</v>
      </c>
    </row>
    <row r="71" spans="2:4">
      <c r="B71" s="178" t="s">
        <v>105</v>
      </c>
      <c r="C71" s="66">
        <v>82376310</v>
      </c>
      <c r="D71" t="s">
        <v>270</v>
      </c>
    </row>
    <row r="72" spans="2:4">
      <c r="B72" s="178" t="s">
        <v>73</v>
      </c>
      <c r="C72" s="66">
        <v>85490767</v>
      </c>
      <c r="D72" t="s">
        <v>268</v>
      </c>
    </row>
    <row r="73" spans="2:4">
      <c r="B73" s="178" t="s">
        <v>181</v>
      </c>
      <c r="C73" s="66">
        <v>414755425</v>
      </c>
      <c r="D73" t="s">
        <v>268</v>
      </c>
    </row>
    <row r="74" spans="2:4">
      <c r="B74" s="178" t="s">
        <v>63</v>
      </c>
      <c r="C74" s="66">
        <v>19458142383</v>
      </c>
      <c r="D74" t="s">
        <v>268</v>
      </c>
    </row>
    <row r="75" spans="2:4">
      <c r="B75" s="178" t="s">
        <v>66</v>
      </c>
      <c r="C75" s="66">
        <v>2253499335</v>
      </c>
      <c r="D75" t="s">
        <v>268</v>
      </c>
    </row>
    <row r="76" spans="2:4">
      <c r="B76" s="178" t="s">
        <v>69</v>
      </c>
      <c r="C76" s="66">
        <v>276959438</v>
      </c>
      <c r="D76" t="s">
        <v>268</v>
      </c>
    </row>
    <row r="77" spans="2:4">
      <c r="B77" s="178" t="s">
        <v>16</v>
      </c>
      <c r="C77" s="66">
        <v>476772917</v>
      </c>
      <c r="D77" t="s">
        <v>269</v>
      </c>
    </row>
    <row r="78" spans="2:4">
      <c r="B78" s="178" t="s">
        <v>167</v>
      </c>
      <c r="C78" s="66">
        <v>314452107</v>
      </c>
      <c r="D78" t="s">
        <v>267</v>
      </c>
    </row>
    <row r="79" spans="2:4">
      <c r="B79" s="178" t="s">
        <v>152</v>
      </c>
      <c r="C79" s="66">
        <v>899190000</v>
      </c>
      <c r="D79" t="s">
        <v>267</v>
      </c>
    </row>
    <row r="80" spans="2:4">
      <c r="B80" s="178" t="s">
        <v>164</v>
      </c>
      <c r="C80" s="66">
        <v>302451308</v>
      </c>
      <c r="D80" t="s">
        <v>267</v>
      </c>
    </row>
    <row r="81" spans="2:4">
      <c r="B81" s="178" t="s">
        <v>177</v>
      </c>
      <c r="C81" s="66">
        <v>529034679</v>
      </c>
      <c r="D81" t="s">
        <v>267</v>
      </c>
    </row>
    <row r="82" spans="2:4">
      <c r="B82" s="178" t="s">
        <v>190</v>
      </c>
      <c r="C82" s="66">
        <v>73909350</v>
      </c>
      <c r="D82" t="s">
        <v>267</v>
      </c>
    </row>
    <row r="83" spans="2:4">
      <c r="B83" s="178" t="s">
        <v>50</v>
      </c>
      <c r="C83" s="66">
        <v>32152652.059999999</v>
      </c>
      <c r="D83" t="s">
        <v>269</v>
      </c>
    </row>
    <row r="84" spans="2:4">
      <c r="B84" s="178" t="s">
        <v>149</v>
      </c>
      <c r="C84" s="66">
        <v>16896275</v>
      </c>
      <c r="D84" t="s">
        <v>267</v>
      </c>
    </row>
    <row r="85" spans="2:4">
      <c r="B85" s="178" t="s">
        <v>158</v>
      </c>
      <c r="C85" s="66">
        <v>182698578</v>
      </c>
      <c r="D85" t="s">
        <v>267</v>
      </c>
    </row>
    <row r="86" spans="2:4">
      <c r="B86" s="178" t="s">
        <v>189</v>
      </c>
      <c r="C86" s="66">
        <v>838232235</v>
      </c>
      <c r="D86" t="s">
        <v>267</v>
      </c>
    </row>
    <row r="87" spans="2:4">
      <c r="B87" s="178" t="s">
        <v>187</v>
      </c>
      <c r="C87" s="66">
        <v>786308389</v>
      </c>
      <c r="D87" t="s">
        <v>267</v>
      </c>
    </row>
    <row r="88" spans="2:4">
      <c r="B88" s="178" t="s">
        <v>173</v>
      </c>
      <c r="C88" s="66">
        <v>72546942</v>
      </c>
      <c r="D88" t="s">
        <v>267</v>
      </c>
    </row>
    <row r="89" spans="2:4">
      <c r="B89" s="178" t="s">
        <v>175</v>
      </c>
      <c r="C89" s="66">
        <v>361786830</v>
      </c>
      <c r="D89" t="s">
        <v>267</v>
      </c>
    </row>
    <row r="90" spans="2:4">
      <c r="B90" s="178" t="s">
        <v>171</v>
      </c>
      <c r="C90" s="66">
        <v>346080000</v>
      </c>
      <c r="D90" t="s">
        <v>267</v>
      </c>
    </row>
    <row r="91" spans="2:4">
      <c r="B91" s="178" t="s">
        <v>169</v>
      </c>
      <c r="C91" s="66">
        <v>124008692</v>
      </c>
      <c r="D91" t="s">
        <v>267</v>
      </c>
    </row>
    <row r="92" spans="2:4">
      <c r="B92" s="178" t="s">
        <v>31</v>
      </c>
      <c r="C92" s="66">
        <v>572566137</v>
      </c>
      <c r="D92" t="s">
        <v>270</v>
      </c>
    </row>
    <row r="93" spans="2:4">
      <c r="B93" s="178" t="s">
        <v>34</v>
      </c>
      <c r="C93" s="66">
        <v>1097037867</v>
      </c>
      <c r="D93" t="s">
        <v>270</v>
      </c>
    </row>
    <row r="94" spans="2:4">
      <c r="B94" s="178" t="s">
        <v>272</v>
      </c>
      <c r="C94">
        <v>785664000</v>
      </c>
      <c r="D94" t="s">
        <v>267</v>
      </c>
    </row>
    <row r="95" spans="2:4">
      <c r="C95" s="66">
        <f>+SUM(C53:C94)</f>
        <v>62300050827.059998</v>
      </c>
    </row>
    <row r="96" spans="2:4">
      <c r="C96">
        <v>61514386827.059998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C8AEE-7989-4831-99CA-3CF88E31F978}">
  <sheetPr codeName="Sheet7"/>
  <dimension ref="A4:AA141"/>
  <sheetViews>
    <sheetView showGridLines="0" topLeftCell="A63" workbookViewId="0">
      <selection activeCell="F80" sqref="F80"/>
    </sheetView>
  </sheetViews>
  <sheetFormatPr defaultColWidth="11.42578125" defaultRowHeight="15"/>
  <cols>
    <col min="2" max="2" width="39" customWidth="1"/>
    <col min="3" max="3" width="15.85546875" bestFit="1" customWidth="1"/>
    <col min="4" max="4" width="18" customWidth="1"/>
    <col min="5" max="5" width="18.140625" customWidth="1"/>
    <col min="6" max="6" width="19.140625" customWidth="1"/>
    <col min="7" max="7" width="17.42578125" customWidth="1"/>
    <col min="8" max="8" width="18.42578125" customWidth="1"/>
    <col min="9" max="9" width="23.42578125" customWidth="1"/>
    <col min="10" max="12" width="17.42578125" hidden="1" customWidth="1"/>
    <col min="13" max="13" width="15.42578125" hidden="1" customWidth="1"/>
    <col min="14" max="14" width="18.42578125" hidden="1" customWidth="1"/>
    <col min="16" max="16" width="17.42578125" hidden="1" customWidth="1"/>
    <col min="17" max="17" width="15.42578125" hidden="1" customWidth="1"/>
    <col min="18" max="18" width="17.42578125" hidden="1" customWidth="1"/>
    <col min="19" max="19" width="14.42578125" hidden="1" customWidth="1"/>
    <col min="20" max="20" width="17.42578125" hidden="1" customWidth="1"/>
    <col min="21" max="21" width="15.85546875" bestFit="1" customWidth="1"/>
    <col min="22" max="22" width="18.42578125" hidden="1" customWidth="1"/>
    <col min="23" max="24" width="17.42578125" hidden="1" customWidth="1"/>
    <col min="25" max="25" width="15.42578125" hidden="1" customWidth="1"/>
    <col min="26" max="26" width="18.42578125" bestFit="1" customWidth="1"/>
    <col min="27" max="27" width="16.7109375" bestFit="1" customWidth="1"/>
  </cols>
  <sheetData>
    <row r="4" spans="2:27" ht="18">
      <c r="B4" s="213" t="s">
        <v>273</v>
      </c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03" t="s">
        <v>258</v>
      </c>
    </row>
    <row r="5" spans="2:27" ht="18" customHeight="1">
      <c r="B5" s="202" t="s">
        <v>144</v>
      </c>
      <c r="C5" s="205" t="s">
        <v>274</v>
      </c>
      <c r="D5" s="206"/>
      <c r="E5" s="206"/>
      <c r="F5" s="206"/>
      <c r="G5" s="206"/>
      <c r="H5" s="207"/>
      <c r="I5" s="227" t="s">
        <v>275</v>
      </c>
      <c r="J5" s="228"/>
      <c r="K5" s="228"/>
      <c r="L5" s="228"/>
      <c r="M5" s="228"/>
      <c r="N5" s="229"/>
      <c r="O5" s="201" t="s">
        <v>276</v>
      </c>
      <c r="P5" s="201"/>
      <c r="Q5" s="201"/>
      <c r="R5" s="201"/>
      <c r="S5" s="201"/>
      <c r="T5" s="201"/>
      <c r="U5" s="201" t="s">
        <v>258</v>
      </c>
      <c r="V5" s="201"/>
      <c r="W5" s="201"/>
      <c r="X5" s="201"/>
      <c r="Y5" s="201"/>
      <c r="Z5" s="203"/>
    </row>
    <row r="6" spans="2:27" ht="18" customHeight="1">
      <c r="B6" s="226"/>
      <c r="C6" s="201" t="s">
        <v>277</v>
      </c>
      <c r="D6" s="201" t="s">
        <v>278</v>
      </c>
      <c r="E6" s="201"/>
      <c r="F6" s="201" t="s">
        <v>279</v>
      </c>
      <c r="G6" s="201"/>
      <c r="H6" s="202" t="s">
        <v>258</v>
      </c>
      <c r="I6" s="201" t="s">
        <v>277</v>
      </c>
      <c r="J6" s="201" t="s">
        <v>278</v>
      </c>
      <c r="K6" s="201"/>
      <c r="L6" s="201" t="s">
        <v>279</v>
      </c>
      <c r="M6" s="201"/>
      <c r="N6" s="201" t="s">
        <v>258</v>
      </c>
      <c r="O6" s="201" t="s">
        <v>277</v>
      </c>
      <c r="P6" s="201" t="s">
        <v>278</v>
      </c>
      <c r="Q6" s="201"/>
      <c r="R6" s="201" t="s">
        <v>279</v>
      </c>
      <c r="S6" s="201"/>
      <c r="T6" s="201" t="s">
        <v>258</v>
      </c>
      <c r="U6" s="201" t="s">
        <v>258</v>
      </c>
      <c r="V6" s="206" t="s">
        <v>278</v>
      </c>
      <c r="W6" s="207"/>
      <c r="X6" s="205" t="s">
        <v>279</v>
      </c>
      <c r="Y6" s="207"/>
      <c r="Z6" s="203"/>
      <c r="AA6" s="201" t="s">
        <v>280</v>
      </c>
    </row>
    <row r="7" spans="2:27">
      <c r="B7" s="210"/>
      <c r="C7" s="202"/>
      <c r="D7" s="25" t="s">
        <v>281</v>
      </c>
      <c r="E7" s="25" t="s">
        <v>282</v>
      </c>
      <c r="F7" s="25" t="s">
        <v>281</v>
      </c>
      <c r="G7" s="25" t="s">
        <v>282</v>
      </c>
      <c r="H7" s="226"/>
      <c r="I7" s="202"/>
      <c r="J7" s="25" t="s">
        <v>281</v>
      </c>
      <c r="K7" s="25" t="s">
        <v>282</v>
      </c>
      <c r="L7" s="25" t="s">
        <v>281</v>
      </c>
      <c r="M7" s="25" t="s">
        <v>282</v>
      </c>
      <c r="N7" s="202"/>
      <c r="O7" s="202"/>
      <c r="P7" s="25" t="s">
        <v>281</v>
      </c>
      <c r="Q7" s="25" t="s">
        <v>282</v>
      </c>
      <c r="R7" s="25" t="s">
        <v>281</v>
      </c>
      <c r="S7" s="25" t="s">
        <v>282</v>
      </c>
      <c r="T7" s="202"/>
      <c r="U7" s="202"/>
      <c r="V7" s="31" t="s">
        <v>281</v>
      </c>
      <c r="W7" s="25" t="s">
        <v>282</v>
      </c>
      <c r="X7" s="25" t="s">
        <v>281</v>
      </c>
      <c r="Y7" s="25" t="s">
        <v>282</v>
      </c>
      <c r="Z7" s="203"/>
      <c r="AA7" s="202"/>
    </row>
    <row r="8" spans="2:27">
      <c r="B8" s="30" t="s">
        <v>283</v>
      </c>
      <c r="C8" s="95">
        <v>102</v>
      </c>
      <c r="D8" s="40">
        <v>4151224764</v>
      </c>
      <c r="E8" s="39">
        <v>203395226.39808002</v>
      </c>
      <c r="F8" s="39">
        <v>1444149492.0384107</v>
      </c>
      <c r="G8" s="40">
        <v>54580119.912273377</v>
      </c>
      <c r="H8" s="96">
        <f>+SUM(D8:G8)</f>
        <v>5853349602.3487644</v>
      </c>
      <c r="I8" s="97">
        <v>0</v>
      </c>
      <c r="J8" s="96">
        <v>0</v>
      </c>
      <c r="K8" s="96">
        <v>0</v>
      </c>
      <c r="L8" s="96">
        <v>0</v>
      </c>
      <c r="M8" s="96">
        <v>0</v>
      </c>
      <c r="N8" s="96">
        <f>+SUM(J8:M8)</f>
        <v>0</v>
      </c>
      <c r="O8" s="97">
        <v>16</v>
      </c>
      <c r="P8" s="40">
        <v>651172512</v>
      </c>
      <c r="Q8" s="39">
        <v>31905133.552640002</v>
      </c>
      <c r="R8" s="39">
        <v>226533253.65308401</v>
      </c>
      <c r="S8" s="40">
        <v>9448268.237613041</v>
      </c>
      <c r="T8" s="96">
        <f>+SUM(P8:S8)</f>
        <v>919059167.44333708</v>
      </c>
      <c r="U8" s="97">
        <f>+O8+I8+C8</f>
        <v>118</v>
      </c>
      <c r="V8" s="96">
        <f>+P8+J8+D8</f>
        <v>4802397276</v>
      </c>
      <c r="W8" s="96">
        <f>+Q8+K8+E8</f>
        <v>235300359.95072001</v>
      </c>
      <c r="X8" s="96">
        <f>+R8+L8+F8</f>
        <v>1670682745.6914947</v>
      </c>
      <c r="Y8" s="96">
        <f>+S8+M8+G8</f>
        <v>64028388.149886414</v>
      </c>
      <c r="Z8" s="98">
        <f>+SUM(V8:Y8)</f>
        <v>6772408769.7921009</v>
      </c>
      <c r="AA8" s="99">
        <f>+Z8*1.052</f>
        <v>7124574025.82129</v>
      </c>
    </row>
    <row r="9" spans="2:27">
      <c r="B9" s="30" t="s">
        <v>284</v>
      </c>
      <c r="C9" s="78">
        <v>93</v>
      </c>
      <c r="D9" s="40">
        <v>2296267650</v>
      </c>
      <c r="E9" s="39">
        <v>110960375.3136</v>
      </c>
      <c r="F9" s="39">
        <v>797623166.58277047</v>
      </c>
      <c r="G9" s="40">
        <v>29999022.834020626</v>
      </c>
      <c r="H9" s="100">
        <f>+SUM(D9:G9)</f>
        <v>3234850214.730391</v>
      </c>
      <c r="I9" s="45">
        <v>1135</v>
      </c>
      <c r="J9" s="40">
        <v>7784539375</v>
      </c>
      <c r="K9" s="39">
        <v>1354193827.7520001</v>
      </c>
      <c r="L9" s="39">
        <v>2578027281.3734827</v>
      </c>
      <c r="M9" s="40">
        <v>98600042.56110096</v>
      </c>
      <c r="N9" s="100">
        <f>+SUM(J9:M9)</f>
        <v>11815360526.686584</v>
      </c>
      <c r="O9" s="45">
        <v>6</v>
      </c>
      <c r="P9" s="40">
        <v>148146300</v>
      </c>
      <c r="Q9" s="39">
        <v>7158733.8912000004</v>
      </c>
      <c r="R9" s="39">
        <v>51459559.134372286</v>
      </c>
      <c r="S9" s="40">
        <v>2530145.9247881249</v>
      </c>
      <c r="T9" s="100">
        <f>+SUM(P9:S9)</f>
        <v>209294738.95036042</v>
      </c>
      <c r="U9" s="45">
        <f t="shared" ref="U9:U10" si="0">+O9+I9+C9</f>
        <v>1234</v>
      </c>
      <c r="V9" s="100">
        <f>+P9+J9+D9</f>
        <v>10228953325</v>
      </c>
      <c r="W9" s="101">
        <f>+Q9+K9+E9</f>
        <v>1472312936.9568002</v>
      </c>
      <c r="X9" s="100">
        <f>+R9+L9+F9</f>
        <v>3427110007.0906253</v>
      </c>
      <c r="Y9" s="100">
        <f>+S9+M9+G9</f>
        <v>131129211.31990971</v>
      </c>
      <c r="Z9" s="99">
        <f>+SUM(V9:Y9)</f>
        <v>15259505480.367336</v>
      </c>
      <c r="AA9" s="99">
        <f t="shared" ref="AA9:AA11" si="1">+Z9*1.052</f>
        <v>16052999765.346439</v>
      </c>
    </row>
    <row r="10" spans="2:27">
      <c r="B10" s="30" t="s">
        <v>285</v>
      </c>
      <c r="C10" s="80">
        <v>96</v>
      </c>
      <c r="D10" s="40">
        <v>1782184896</v>
      </c>
      <c r="E10" s="39">
        <v>85110381.342720002</v>
      </c>
      <c r="F10" s="39">
        <v>618262491.32170129</v>
      </c>
      <c r="G10" s="40">
        <v>23105714.615413502</v>
      </c>
      <c r="H10" s="102">
        <f>+SUM(D10:G10)</f>
        <v>2508663483.2798347</v>
      </c>
      <c r="I10" s="81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f>+SUM(J10:M10)</f>
        <v>0</v>
      </c>
      <c r="O10" s="81">
        <v>6</v>
      </c>
      <c r="P10" s="40">
        <v>111386556</v>
      </c>
      <c r="Q10" s="39">
        <v>5319398.8339200001</v>
      </c>
      <c r="R10" s="39">
        <v>38641405.707606331</v>
      </c>
      <c r="S10" s="40">
        <v>1890879.4338735002</v>
      </c>
      <c r="T10" s="102">
        <f>+SUM(P10:S10)</f>
        <v>157238239.97539982</v>
      </c>
      <c r="U10" s="81">
        <f t="shared" si="0"/>
        <v>102</v>
      </c>
      <c r="V10" s="102">
        <f t="shared" ref="V10" si="2">+P10+J10+D10</f>
        <v>1893571452</v>
      </c>
      <c r="W10" s="102">
        <f t="shared" ref="W10" si="3">+Q10+K10+E10</f>
        <v>90429780.176640004</v>
      </c>
      <c r="X10" s="102">
        <f t="shared" ref="X10" si="4">+R10+L10+F10</f>
        <v>656903897.0293076</v>
      </c>
      <c r="Y10" s="102">
        <f t="shared" ref="Y10" si="5">+S10+M10+G10</f>
        <v>24996594.049287003</v>
      </c>
      <c r="Z10" s="103">
        <f>+SUM(V10:Y10)</f>
        <v>2665901723.2552347</v>
      </c>
      <c r="AA10" s="99">
        <f t="shared" si="1"/>
        <v>2804528612.8645072</v>
      </c>
    </row>
    <row r="11" spans="2:27">
      <c r="B11" s="28" t="s">
        <v>258</v>
      </c>
      <c r="C11" s="32">
        <f>+SUM(C8:C10)</f>
        <v>291</v>
      </c>
      <c r="D11" s="33">
        <f>+SUM(D8:D10)</f>
        <v>8229677310</v>
      </c>
      <c r="E11" s="33">
        <f t="shared" ref="E11:Z11" si="6">+SUM(E8:E10)</f>
        <v>399465983.05440009</v>
      </c>
      <c r="F11" s="33">
        <f t="shared" si="6"/>
        <v>2860035149.9428825</v>
      </c>
      <c r="G11" s="33">
        <f t="shared" si="6"/>
        <v>107684857.36170751</v>
      </c>
      <c r="H11" s="33">
        <f t="shared" si="6"/>
        <v>11596863300.35899</v>
      </c>
      <c r="I11" s="32">
        <f>+SUM(I8:I10)</f>
        <v>1135</v>
      </c>
      <c r="J11" s="33">
        <f t="shared" si="6"/>
        <v>7784539375</v>
      </c>
      <c r="K11" s="33">
        <f t="shared" si="6"/>
        <v>1354193827.7520001</v>
      </c>
      <c r="L11" s="33">
        <f t="shared" si="6"/>
        <v>2578027281.3734827</v>
      </c>
      <c r="M11" s="33">
        <f t="shared" si="6"/>
        <v>98600042.56110096</v>
      </c>
      <c r="N11" s="33">
        <f t="shared" si="6"/>
        <v>11815360526.686584</v>
      </c>
      <c r="O11" s="32">
        <f>+SUM(O8:O10)</f>
        <v>28</v>
      </c>
      <c r="P11" s="33">
        <f t="shared" si="6"/>
        <v>910705368</v>
      </c>
      <c r="Q11" s="33">
        <f t="shared" si="6"/>
        <v>44383266.277760006</v>
      </c>
      <c r="R11" s="33">
        <f t="shared" si="6"/>
        <v>316634218.49506259</v>
      </c>
      <c r="S11" s="33">
        <f t="shared" si="6"/>
        <v>13869293.596274666</v>
      </c>
      <c r="T11" s="33">
        <f t="shared" si="6"/>
        <v>1285592146.3690972</v>
      </c>
      <c r="U11" s="32">
        <f>+SUM(U8:U10)</f>
        <v>1454</v>
      </c>
      <c r="V11" s="33">
        <f t="shared" si="6"/>
        <v>16924922053</v>
      </c>
      <c r="W11" s="33">
        <f t="shared" si="6"/>
        <v>1798043077.0841603</v>
      </c>
      <c r="X11" s="33">
        <f t="shared" si="6"/>
        <v>5754696649.8114271</v>
      </c>
      <c r="Y11" s="33">
        <f t="shared" si="6"/>
        <v>220154193.51908311</v>
      </c>
      <c r="Z11" s="33">
        <f t="shared" si="6"/>
        <v>24697815973.414673</v>
      </c>
      <c r="AA11" s="33">
        <f t="shared" si="1"/>
        <v>25982102404.032238</v>
      </c>
    </row>
    <row r="12" spans="2:27">
      <c r="B12" s="45"/>
      <c r="C12" s="45"/>
      <c r="D12" s="45"/>
      <c r="E12" s="45"/>
      <c r="F12" s="45"/>
    </row>
    <row r="13" spans="2:27">
      <c r="B13" s="45"/>
      <c r="C13" s="45"/>
      <c r="D13" s="45"/>
      <c r="E13" s="45"/>
      <c r="F13" s="45"/>
    </row>
    <row r="14" spans="2:27" ht="22.5">
      <c r="B14" s="201" t="s">
        <v>286</v>
      </c>
      <c r="C14" s="2" t="s">
        <v>277</v>
      </c>
      <c r="D14" s="2" t="s">
        <v>287</v>
      </c>
      <c r="E14" s="2" t="s">
        <v>288</v>
      </c>
      <c r="F14" s="2" t="s">
        <v>289</v>
      </c>
    </row>
    <row r="15" spans="2:27">
      <c r="B15" s="201"/>
      <c r="C15" s="104">
        <v>99</v>
      </c>
      <c r="D15" s="105">
        <v>13870085</v>
      </c>
      <c r="E15" s="105">
        <f>+D15*C15</f>
        <v>1373138415</v>
      </c>
      <c r="F15" s="105">
        <f>+E15*6</f>
        <v>8238830490</v>
      </c>
    </row>
    <row r="16" spans="2:27">
      <c r="B16" s="45"/>
      <c r="C16" s="45"/>
      <c r="D16" s="45"/>
      <c r="E16" s="45"/>
      <c r="F16" s="45"/>
    </row>
    <row r="17" spans="2:6">
      <c r="B17" s="59" t="s">
        <v>290</v>
      </c>
      <c r="C17" s="106">
        <f>+C15+U11-I9</f>
        <v>418</v>
      </c>
      <c r="D17" s="45"/>
      <c r="E17" s="45"/>
      <c r="F17" s="45"/>
    </row>
    <row r="18" spans="2:6">
      <c r="B18" s="45"/>
      <c r="C18" s="45"/>
      <c r="D18" s="45"/>
      <c r="E18" s="45"/>
      <c r="F18" s="45"/>
    </row>
    <row r="19" spans="2:6" ht="22.5">
      <c r="B19" s="3" t="s">
        <v>291</v>
      </c>
      <c r="C19" s="2" t="s">
        <v>292</v>
      </c>
      <c r="D19" s="2" t="s">
        <v>293</v>
      </c>
      <c r="E19" s="45"/>
      <c r="F19" s="45"/>
    </row>
    <row r="20" spans="2:6">
      <c r="B20" s="46" t="s">
        <v>294</v>
      </c>
      <c r="C20" s="107">
        <v>339000</v>
      </c>
      <c r="D20" s="107">
        <f>+C20*$C$17*1.06*1.03</f>
        <v>154710243.59999999</v>
      </c>
      <c r="E20" s="49"/>
      <c r="F20" s="49"/>
    </row>
    <row r="21" spans="2:6" ht="67.5">
      <c r="B21" s="46" t="s">
        <v>295</v>
      </c>
      <c r="C21" s="107">
        <v>5650</v>
      </c>
      <c r="D21" s="107">
        <f t="shared" ref="D21:D27" si="7">+C21*$C$17*1.06*1.03</f>
        <v>2578504.06</v>
      </c>
      <c r="E21" s="108"/>
      <c r="F21" s="108"/>
    </row>
    <row r="22" spans="2:6">
      <c r="B22" s="46" t="s">
        <v>296</v>
      </c>
      <c r="C22" s="107">
        <v>209050</v>
      </c>
      <c r="D22" s="107">
        <f t="shared" si="7"/>
        <v>95404650.219999999</v>
      </c>
      <c r="E22" s="49"/>
      <c r="F22" s="49"/>
    </row>
    <row r="23" spans="2:6">
      <c r="B23" s="46" t="s">
        <v>297</v>
      </c>
      <c r="C23" s="107">
        <v>62150</v>
      </c>
      <c r="D23" s="107">
        <f t="shared" si="7"/>
        <v>28363544.66</v>
      </c>
      <c r="E23" s="49"/>
      <c r="F23" s="49"/>
    </row>
    <row r="24" spans="2:6">
      <c r="B24" s="46" t="s">
        <v>298</v>
      </c>
      <c r="C24" s="107">
        <v>50850</v>
      </c>
      <c r="D24" s="107">
        <f t="shared" si="7"/>
        <v>23206536.539999999</v>
      </c>
      <c r="E24" s="49"/>
      <c r="F24" s="49"/>
    </row>
    <row r="25" spans="2:6">
      <c r="B25" s="46" t="s">
        <v>299</v>
      </c>
      <c r="C25" s="107">
        <v>56500</v>
      </c>
      <c r="D25" s="107">
        <f t="shared" si="7"/>
        <v>25785040.600000001</v>
      </c>
      <c r="E25" s="49"/>
      <c r="F25" s="49"/>
    </row>
    <row r="26" spans="2:6">
      <c r="B26" s="46" t="s">
        <v>300</v>
      </c>
      <c r="C26" s="107">
        <v>79100</v>
      </c>
      <c r="D26" s="107">
        <f t="shared" si="7"/>
        <v>36099056.840000004</v>
      </c>
      <c r="E26" s="49"/>
      <c r="F26" s="49"/>
    </row>
    <row r="27" spans="2:6" ht="22.5">
      <c r="B27" s="46" t="s">
        <v>301</v>
      </c>
      <c r="C27" s="107">
        <v>256510</v>
      </c>
      <c r="D27" s="107">
        <f t="shared" si="7"/>
        <v>117064084.32400002</v>
      </c>
      <c r="E27" s="49"/>
      <c r="F27" s="49"/>
    </row>
    <row r="28" spans="2:6">
      <c r="B28" s="47" t="s">
        <v>302</v>
      </c>
      <c r="C28" s="48">
        <f>+SUM(C20:C27)</f>
        <v>1058810</v>
      </c>
      <c r="D28" s="48">
        <f>+SUM(D20:D27)</f>
        <v>483211660.8440001</v>
      </c>
      <c r="E28" s="49" t="s">
        <v>303</v>
      </c>
      <c r="F28" s="196"/>
    </row>
    <row r="29" spans="2:6">
      <c r="C29" s="109"/>
      <c r="D29" s="49"/>
      <c r="E29" s="49"/>
      <c r="F29" s="49"/>
    </row>
    <row r="30" spans="2:6">
      <c r="B30" s="201" t="s">
        <v>304</v>
      </c>
      <c r="C30" s="201"/>
      <c r="D30" s="203" t="s">
        <v>305</v>
      </c>
      <c r="E30" s="49"/>
      <c r="F30" s="49"/>
    </row>
    <row r="31" spans="2:6">
      <c r="B31" s="110" t="s">
        <v>306</v>
      </c>
      <c r="C31" s="111">
        <v>80465</v>
      </c>
      <c r="D31" s="203"/>
      <c r="E31" s="49"/>
      <c r="F31" s="49"/>
    </row>
    <row r="32" spans="2:6">
      <c r="B32" s="110" t="s">
        <v>307</v>
      </c>
      <c r="C32" s="112">
        <v>4</v>
      </c>
      <c r="D32" s="204"/>
      <c r="E32" s="49"/>
      <c r="F32" s="49"/>
    </row>
    <row r="33" spans="2:6">
      <c r="B33" s="110" t="s">
        <v>308</v>
      </c>
      <c r="C33" s="112">
        <f>+C32*C31</f>
        <v>321860</v>
      </c>
      <c r="D33" s="48">
        <f>+C33*$C$17*1.06*1.03</f>
        <v>146888020.664</v>
      </c>
      <c r="E33" s="49" t="s">
        <v>303</v>
      </c>
      <c r="F33" s="49"/>
    </row>
    <row r="34" spans="2:6">
      <c r="B34" s="49" t="s">
        <v>309</v>
      </c>
      <c r="C34" s="113"/>
      <c r="D34" s="49"/>
      <c r="E34" s="49"/>
      <c r="F34" s="49"/>
    </row>
    <row r="35" spans="2:6">
      <c r="B35" s="49"/>
      <c r="C35" s="113"/>
      <c r="D35" s="49"/>
      <c r="E35" s="49"/>
      <c r="F35" s="49"/>
    </row>
    <row r="36" spans="2:6">
      <c r="B36" s="205" t="s">
        <v>310</v>
      </c>
      <c r="C36" s="206"/>
      <c r="D36" s="206"/>
      <c r="E36" s="206"/>
      <c r="F36" s="207"/>
    </row>
    <row r="37" spans="2:6" ht="22.5">
      <c r="B37" s="25" t="s">
        <v>311</v>
      </c>
      <c r="C37" s="25" t="s">
        <v>277</v>
      </c>
      <c r="D37" s="53" t="s">
        <v>312</v>
      </c>
      <c r="E37" s="53" t="s">
        <v>313</v>
      </c>
      <c r="F37" s="53" t="s">
        <v>314</v>
      </c>
    </row>
    <row r="38" spans="2:6">
      <c r="B38" s="114" t="s">
        <v>315</v>
      </c>
      <c r="C38" s="115">
        <f>+C15</f>
        <v>99</v>
      </c>
      <c r="D38" s="56">
        <v>674508</v>
      </c>
      <c r="E38" s="50">
        <v>15</v>
      </c>
      <c r="F38" s="56">
        <f>+E38*D38*C38*1.03</f>
        <v>1031693711.4</v>
      </c>
    </row>
    <row r="39" spans="2:6">
      <c r="B39" s="116" t="s">
        <v>283</v>
      </c>
      <c r="C39" s="49">
        <f>+C8</f>
        <v>102</v>
      </c>
      <c r="D39" s="57">
        <v>411644</v>
      </c>
      <c r="E39" s="51">
        <v>15</v>
      </c>
      <c r="F39" s="57">
        <f t="shared" ref="F39:F41" si="8">+E39*D39*C39*1.03</f>
        <v>648709779.60000002</v>
      </c>
    </row>
    <row r="40" spans="2:6">
      <c r="B40" s="116" t="s">
        <v>284</v>
      </c>
      <c r="C40" s="49">
        <f>+C9</f>
        <v>93</v>
      </c>
      <c r="D40" s="57">
        <v>317605</v>
      </c>
      <c r="E40" s="51">
        <v>15</v>
      </c>
      <c r="F40" s="57">
        <f t="shared" si="8"/>
        <v>456350744.25</v>
      </c>
    </row>
    <row r="41" spans="2:6">
      <c r="B41" s="117" t="s">
        <v>285</v>
      </c>
      <c r="C41" s="118">
        <f>+C10</f>
        <v>96</v>
      </c>
      <c r="D41" s="58">
        <v>272950</v>
      </c>
      <c r="E41" s="52">
        <v>15</v>
      </c>
      <c r="F41" s="58">
        <f t="shared" si="8"/>
        <v>404839440</v>
      </c>
    </row>
    <row r="42" spans="2:6">
      <c r="B42" s="205" t="s">
        <v>316</v>
      </c>
      <c r="C42" s="206"/>
      <c r="D42" s="206"/>
      <c r="E42" s="207"/>
      <c r="F42" s="54">
        <f>+SUM(F38:F41)</f>
        <v>2541593675.25</v>
      </c>
    </row>
    <row r="43" spans="2:6" ht="33.75">
      <c r="B43" s="202" t="s">
        <v>317</v>
      </c>
      <c r="C43" s="2" t="s">
        <v>318</v>
      </c>
      <c r="D43" s="2" t="s">
        <v>319</v>
      </c>
      <c r="E43" s="2" t="s">
        <v>320</v>
      </c>
      <c r="F43" s="2" t="s">
        <v>321</v>
      </c>
    </row>
    <row r="44" spans="2:6">
      <c r="B44" s="210"/>
      <c r="C44" s="55">
        <v>913696</v>
      </c>
      <c r="D44" s="55">
        <f>+C44*2</f>
        <v>1827392</v>
      </c>
      <c r="E44" s="51">
        <f>+C15</f>
        <v>99</v>
      </c>
      <c r="F44" s="60">
        <f>+E44*D44*1.0954*1.03</f>
        <v>204115918.31769598</v>
      </c>
    </row>
    <row r="45" spans="2:6" ht="33.75">
      <c r="B45" s="202" t="s">
        <v>322</v>
      </c>
      <c r="C45" s="2" t="s">
        <v>323</v>
      </c>
      <c r="D45" s="2" t="s">
        <v>319</v>
      </c>
      <c r="E45" s="2" t="s">
        <v>324</v>
      </c>
      <c r="F45" s="2" t="s">
        <v>321</v>
      </c>
    </row>
    <row r="46" spans="2:6">
      <c r="B46" s="210"/>
      <c r="C46" s="55">
        <v>39780</v>
      </c>
      <c r="D46" s="55">
        <f>+C46*2</f>
        <v>79560</v>
      </c>
      <c r="E46" s="51">
        <f>+SUM(C38:C41)</f>
        <v>390</v>
      </c>
      <c r="F46" s="60">
        <f>+E46*D46*1.03*6</f>
        <v>191755512</v>
      </c>
    </row>
    <row r="47" spans="2:6">
      <c r="B47" s="197" t="s">
        <v>325</v>
      </c>
      <c r="C47" s="197"/>
      <c r="D47" s="197"/>
      <c r="E47" s="198"/>
      <c r="F47" s="61">
        <f>+F46+F44+F42</f>
        <v>2937465105.5676961</v>
      </c>
    </row>
    <row r="48" spans="2:6" ht="27.95" customHeight="1">
      <c r="B48" s="218" t="s">
        <v>326</v>
      </c>
      <c r="C48" s="218"/>
      <c r="D48" s="218"/>
      <c r="E48" s="218"/>
      <c r="F48" s="218"/>
    </row>
    <row r="49" spans="1:21">
      <c r="B49" s="218" t="s">
        <v>327</v>
      </c>
      <c r="C49" s="218"/>
      <c r="D49" s="218"/>
      <c r="E49" s="218"/>
      <c r="F49" s="218"/>
    </row>
    <row r="50" spans="1:21">
      <c r="A50" t="s">
        <v>207</v>
      </c>
      <c r="B50" s="218" t="s">
        <v>328</v>
      </c>
      <c r="C50" s="218"/>
      <c r="D50" s="218"/>
      <c r="E50" s="218"/>
      <c r="F50" s="218"/>
    </row>
    <row r="51" spans="1:21">
      <c r="B51" s="45"/>
      <c r="C51" s="45"/>
      <c r="D51" s="45"/>
      <c r="E51" s="45"/>
      <c r="F51" s="45"/>
    </row>
    <row r="52" spans="1:21" ht="18">
      <c r="B52" s="222" t="s">
        <v>329</v>
      </c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4"/>
    </row>
    <row r="53" spans="1:21" ht="18">
      <c r="B53" s="38"/>
      <c r="C53" s="214" t="s">
        <v>330</v>
      </c>
      <c r="D53" s="215"/>
      <c r="E53" s="215"/>
      <c r="F53" s="215"/>
      <c r="G53" s="215"/>
      <c r="H53" s="215"/>
      <c r="I53" s="214" t="s">
        <v>331</v>
      </c>
      <c r="J53" s="215"/>
      <c r="K53" s="215"/>
      <c r="L53" s="215"/>
      <c r="M53" s="215"/>
      <c r="N53" s="215"/>
      <c r="O53" s="214" t="s">
        <v>332</v>
      </c>
      <c r="P53" s="215"/>
      <c r="Q53" s="215"/>
      <c r="R53" s="215"/>
      <c r="S53" s="215"/>
      <c r="T53" s="225"/>
    </row>
    <row r="54" spans="1:21" ht="18">
      <c r="B54" s="38"/>
      <c r="C54" s="211" t="s">
        <v>333</v>
      </c>
      <c r="D54" s="205" t="s">
        <v>278</v>
      </c>
      <c r="E54" s="207"/>
      <c r="F54" s="205" t="s">
        <v>279</v>
      </c>
      <c r="G54" s="207"/>
      <c r="H54" s="201" t="s">
        <v>258</v>
      </c>
      <c r="I54" s="211" t="s">
        <v>333</v>
      </c>
      <c r="J54" s="205" t="s">
        <v>278</v>
      </c>
      <c r="K54" s="207"/>
      <c r="L54" s="205" t="s">
        <v>279</v>
      </c>
      <c r="M54" s="207"/>
      <c r="N54" s="201" t="s">
        <v>258</v>
      </c>
      <c r="O54" s="211" t="s">
        <v>333</v>
      </c>
      <c r="P54" s="26" t="s">
        <v>278</v>
      </c>
      <c r="Q54" s="27"/>
      <c r="R54" s="26" t="s">
        <v>279</v>
      </c>
      <c r="S54" s="27"/>
      <c r="T54" s="201" t="s">
        <v>334</v>
      </c>
      <c r="U54" s="201" t="s">
        <v>280</v>
      </c>
    </row>
    <row r="55" spans="1:21">
      <c r="B55" s="34" t="s">
        <v>144</v>
      </c>
      <c r="C55" s="212"/>
      <c r="D55" s="25" t="s">
        <v>281</v>
      </c>
      <c r="E55" s="25" t="s">
        <v>282</v>
      </c>
      <c r="F55" s="25" t="s">
        <v>281</v>
      </c>
      <c r="G55" s="25" t="s">
        <v>282</v>
      </c>
      <c r="H55" s="202"/>
      <c r="I55" s="212"/>
      <c r="J55" s="25" t="s">
        <v>281</v>
      </c>
      <c r="K55" s="25" t="s">
        <v>282</v>
      </c>
      <c r="L55" s="25" t="s">
        <v>281</v>
      </c>
      <c r="M55" s="25" t="s">
        <v>282</v>
      </c>
      <c r="N55" s="202"/>
      <c r="O55" s="212"/>
      <c r="P55" s="25" t="s">
        <v>281</v>
      </c>
      <c r="Q55" s="25" t="s">
        <v>282</v>
      </c>
      <c r="R55" s="25" t="s">
        <v>281</v>
      </c>
      <c r="S55" s="25" t="s">
        <v>282</v>
      </c>
      <c r="T55" s="202"/>
      <c r="U55" s="202"/>
    </row>
    <row r="56" spans="1:21">
      <c r="B56" s="95" t="s">
        <v>283</v>
      </c>
      <c r="C56" s="97">
        <v>42</v>
      </c>
      <c r="D56" s="40">
        <v>854663922</v>
      </c>
      <c r="E56" s="39">
        <v>83750975.575680003</v>
      </c>
      <c r="F56" s="39">
        <v>325796945.17114317</v>
      </c>
      <c r="G56" s="40">
        <v>11250941.588733327</v>
      </c>
      <c r="H56" s="96">
        <f>+SUM(D56:G56)</f>
        <v>1275462784.3355567</v>
      </c>
      <c r="I56" s="97">
        <v>4</v>
      </c>
      <c r="J56" s="40">
        <v>81396564</v>
      </c>
      <c r="K56" s="39">
        <v>7976283.3881600006</v>
      </c>
      <c r="L56" s="39">
        <v>31028280.492489826</v>
      </c>
      <c r="M56" s="40">
        <v>1308132.1718357448</v>
      </c>
      <c r="N56" s="96">
        <f>+SUM(J56:M56)</f>
        <v>121709260.05248559</v>
      </c>
      <c r="O56" s="45">
        <f>+I56+C56</f>
        <v>46</v>
      </c>
      <c r="P56" s="100">
        <f>+D56+J56</f>
        <v>936060486</v>
      </c>
      <c r="Q56" s="100">
        <f>+E56+K56</f>
        <v>91727258.963840008</v>
      </c>
      <c r="R56" s="100">
        <f>+F56+L56</f>
        <v>356825225.66363299</v>
      </c>
      <c r="S56" s="100">
        <f>+G56+M56</f>
        <v>12559073.760569071</v>
      </c>
      <c r="T56" s="99">
        <f>+SUM(P56:S56)</f>
        <v>1397172044.388042</v>
      </c>
      <c r="U56" s="99">
        <f>+T56*1.052</f>
        <v>1469824990.6962202</v>
      </c>
    </row>
    <row r="57" spans="1:21">
      <c r="B57" s="78" t="s">
        <v>284</v>
      </c>
      <c r="C57" s="45">
        <v>36</v>
      </c>
      <c r="D57" s="40">
        <v>444438900</v>
      </c>
      <c r="E57" s="39">
        <v>42952403.347200006</v>
      </c>
      <c r="F57" s="39">
        <v>169196574.42176136</v>
      </c>
      <c r="G57" s="40">
        <v>5825344.8143936712</v>
      </c>
      <c r="H57" s="100">
        <f>+SUM(D57:G57)</f>
        <v>662413222.58335507</v>
      </c>
      <c r="I57" s="45">
        <v>1</v>
      </c>
      <c r="J57" s="40">
        <v>12345525</v>
      </c>
      <c r="K57" s="39">
        <v>1193122.3152000001</v>
      </c>
      <c r="L57" s="39">
        <v>4699904.8450489268</v>
      </c>
      <c r="M57" s="40">
        <v>315526.54167179693</v>
      </c>
      <c r="N57" s="100">
        <f>+SUM(J57:M57)</f>
        <v>18554078.701920725</v>
      </c>
      <c r="O57" s="45">
        <f t="shared" ref="O57:O58" si="9">+I57+C57</f>
        <v>37</v>
      </c>
      <c r="P57" s="100">
        <f t="shared" ref="P57:S58" si="10">+D57+J57</f>
        <v>456784425</v>
      </c>
      <c r="Q57" s="100">
        <f t="shared" si="10"/>
        <v>44145525.662400007</v>
      </c>
      <c r="R57" s="100">
        <f t="shared" si="10"/>
        <v>173896479.2668103</v>
      </c>
      <c r="S57" s="100">
        <f t="shared" si="10"/>
        <v>6140871.3560654679</v>
      </c>
      <c r="T57" s="99">
        <f>+SUM(P57:S57)</f>
        <v>680967301.28527582</v>
      </c>
      <c r="U57" s="99">
        <f t="shared" ref="U57:U59" si="11">+T57*1.052</f>
        <v>716377600.95211017</v>
      </c>
    </row>
    <row r="58" spans="1:21">
      <c r="B58" s="80" t="s">
        <v>285</v>
      </c>
      <c r="C58" s="81">
        <v>39</v>
      </c>
      <c r="D58" s="40">
        <v>362006307</v>
      </c>
      <c r="E58" s="39">
        <v>34576092.420479998</v>
      </c>
      <c r="F58" s="39">
        <v>137662291.49751818</v>
      </c>
      <c r="G58" s="40">
        <v>4702209.6114912191</v>
      </c>
      <c r="H58" s="102">
        <f>+SUM(D58:G58)</f>
        <v>538946900.5294894</v>
      </c>
      <c r="I58" s="81">
        <v>2</v>
      </c>
      <c r="J58" s="40">
        <v>18564426</v>
      </c>
      <c r="K58" s="39">
        <v>1773132.9446399999</v>
      </c>
      <c r="L58" s="39">
        <v>7059604.6921804193</v>
      </c>
      <c r="M58" s="40">
        <v>353582.00007396872</v>
      </c>
      <c r="N58" s="102">
        <f>+SUM(J58:M58)</f>
        <v>27750745.63689439</v>
      </c>
      <c r="O58" s="45">
        <f t="shared" si="9"/>
        <v>41</v>
      </c>
      <c r="P58" s="100">
        <f t="shared" si="10"/>
        <v>380570733</v>
      </c>
      <c r="Q58" s="100">
        <f t="shared" si="10"/>
        <v>36349225.365120001</v>
      </c>
      <c r="R58" s="100">
        <f t="shared" si="10"/>
        <v>144721896.18969861</v>
      </c>
      <c r="S58" s="100">
        <f t="shared" si="10"/>
        <v>5055791.6115651876</v>
      </c>
      <c r="T58" s="99">
        <f>+SUM(P58:S58)</f>
        <v>566697646.16638386</v>
      </c>
      <c r="U58" s="99">
        <f t="shared" si="11"/>
        <v>596165923.76703584</v>
      </c>
    </row>
    <row r="59" spans="1:21">
      <c r="B59" s="28" t="s">
        <v>258</v>
      </c>
      <c r="C59" s="28">
        <f>+SUM(C56:C58)</f>
        <v>117</v>
      </c>
      <c r="D59" s="29">
        <f>+SUM(D56:D58)</f>
        <v>1661109129</v>
      </c>
      <c r="E59" s="29">
        <f t="shared" ref="E59" si="12">+SUM(E56:E58)</f>
        <v>161279471.34336001</v>
      </c>
      <c r="F59" s="29">
        <f t="shared" ref="F59" si="13">+SUM(F56:F58)</f>
        <v>632655811.09042275</v>
      </c>
      <c r="G59" s="29">
        <f t="shared" ref="G59:H59" si="14">+SUM(G56:G58)</f>
        <v>21778496.014618218</v>
      </c>
      <c r="H59" s="29">
        <f t="shared" si="14"/>
        <v>2476822907.4484015</v>
      </c>
      <c r="I59" s="28">
        <f t="shared" ref="I59" si="15">+SUM(I56:I58)</f>
        <v>7</v>
      </c>
      <c r="J59" s="29">
        <f>+SUM(J56:J58)</f>
        <v>112306515</v>
      </c>
      <c r="K59" s="29">
        <f t="shared" ref="K59" si="16">+SUM(K56:K58)</f>
        <v>10942538.648</v>
      </c>
      <c r="L59" s="29">
        <f t="shared" ref="L59" si="17">+SUM(L56:L58)</f>
        <v>42787790.029719166</v>
      </c>
      <c r="M59" s="29">
        <f t="shared" ref="M59:N59" si="18">+SUM(M56:M58)</f>
        <v>1977240.7135815104</v>
      </c>
      <c r="N59" s="29">
        <f t="shared" si="18"/>
        <v>168014084.39130068</v>
      </c>
      <c r="O59" s="32">
        <f>+SUM(O56:O58)</f>
        <v>124</v>
      </c>
      <c r="P59" s="33">
        <f>+SUM(P56:P58)</f>
        <v>1773415644</v>
      </c>
      <c r="Q59" s="33">
        <f t="shared" ref="Q59" si="19">+SUM(Q56:Q58)</f>
        <v>172222009.99136001</v>
      </c>
      <c r="R59" s="33">
        <f t="shared" ref="R59" si="20">+SUM(R56:R58)</f>
        <v>675443601.12014186</v>
      </c>
      <c r="S59" s="33">
        <f t="shared" ref="S59:T59" si="21">+SUM(S56:S58)</f>
        <v>23755736.728199728</v>
      </c>
      <c r="T59" s="33">
        <f t="shared" si="21"/>
        <v>2644836991.8397017</v>
      </c>
      <c r="U59" s="33">
        <f t="shared" si="11"/>
        <v>2782368515.4153662</v>
      </c>
    </row>
    <row r="60" spans="1:21">
      <c r="B60" s="45"/>
      <c r="C60" s="45"/>
      <c r="D60" s="45"/>
    </row>
    <row r="61" spans="1:21">
      <c r="B61" s="45"/>
      <c r="C61" s="45"/>
      <c r="D61" s="45"/>
      <c r="E61" s="45"/>
      <c r="F61" s="45"/>
    </row>
    <row r="62" spans="1:21" ht="22.5">
      <c r="B62" s="201" t="s">
        <v>286</v>
      </c>
      <c r="C62" s="2" t="s">
        <v>277</v>
      </c>
      <c r="D62" s="2" t="s">
        <v>287</v>
      </c>
      <c r="E62" s="2" t="s">
        <v>288</v>
      </c>
      <c r="F62" s="2" t="s">
        <v>335</v>
      </c>
    </row>
    <row r="63" spans="1:21">
      <c r="B63" s="201"/>
      <c r="C63" s="104">
        <v>55</v>
      </c>
      <c r="D63" s="105">
        <v>13870085</v>
      </c>
      <c r="E63" s="105">
        <f>+D63*C63</f>
        <v>762854675</v>
      </c>
      <c r="F63" s="105">
        <f>+E63*3</f>
        <v>2288564025</v>
      </c>
    </row>
    <row r="64" spans="1:21">
      <c r="B64" s="45"/>
      <c r="C64" s="45"/>
      <c r="D64" s="45"/>
      <c r="E64" s="45"/>
      <c r="F64" s="45"/>
    </row>
    <row r="65" spans="2:6">
      <c r="B65" s="45"/>
      <c r="C65" s="45"/>
      <c r="D65" s="45"/>
      <c r="E65" s="45"/>
      <c r="F65" s="45"/>
    </row>
    <row r="66" spans="2:6">
      <c r="B66" s="59" t="s">
        <v>336</v>
      </c>
      <c r="C66" s="106">
        <f>+O59+C63</f>
        <v>179</v>
      </c>
      <c r="D66" s="45"/>
      <c r="E66" s="45"/>
      <c r="F66" s="45"/>
    </row>
    <row r="67" spans="2:6">
      <c r="B67" s="45"/>
      <c r="C67" s="45"/>
      <c r="D67" s="45"/>
      <c r="E67" s="45"/>
      <c r="F67" s="45"/>
    </row>
    <row r="68" spans="2:6" ht="22.5">
      <c r="B68" s="3" t="s">
        <v>291</v>
      </c>
      <c r="C68" s="2" t="s">
        <v>292</v>
      </c>
      <c r="D68" s="2" t="s">
        <v>293</v>
      </c>
      <c r="E68" s="45"/>
      <c r="F68" s="45"/>
    </row>
    <row r="69" spans="2:6">
      <c r="B69" s="46" t="s">
        <v>294</v>
      </c>
      <c r="C69" s="107">
        <v>339000</v>
      </c>
      <c r="D69" s="107">
        <f>+C69*$C$66*1.06*1.03</f>
        <v>66251515.800000004</v>
      </c>
      <c r="E69" s="49"/>
      <c r="F69" s="49"/>
    </row>
    <row r="70" spans="2:6" ht="67.5">
      <c r="B70" s="46" t="s">
        <v>295</v>
      </c>
      <c r="C70" s="107">
        <v>5650</v>
      </c>
      <c r="D70" s="107">
        <f t="shared" ref="D70:D76" si="22">+C70*$C$66*1.06*1.03</f>
        <v>1104191.93</v>
      </c>
      <c r="E70" s="108"/>
      <c r="F70" s="108"/>
    </row>
    <row r="71" spans="2:6">
      <c r="B71" s="46" t="s">
        <v>296</v>
      </c>
      <c r="C71" s="107">
        <v>209050</v>
      </c>
      <c r="D71" s="107">
        <f t="shared" si="22"/>
        <v>40855101.410000004</v>
      </c>
      <c r="E71" s="49"/>
      <c r="F71" s="49"/>
    </row>
    <row r="72" spans="2:6">
      <c r="B72" s="46" t="s">
        <v>297</v>
      </c>
      <c r="C72" s="107">
        <v>62150</v>
      </c>
      <c r="D72" s="107">
        <f t="shared" si="22"/>
        <v>12146111.23</v>
      </c>
      <c r="E72" s="49"/>
      <c r="F72" s="49"/>
    </row>
    <row r="73" spans="2:6">
      <c r="B73" s="46" t="s">
        <v>298</v>
      </c>
      <c r="C73" s="107">
        <v>50850</v>
      </c>
      <c r="D73" s="107">
        <f t="shared" si="22"/>
        <v>9937727.370000001</v>
      </c>
      <c r="E73" s="49"/>
      <c r="F73" s="49"/>
    </row>
    <row r="74" spans="2:6">
      <c r="B74" s="46" t="s">
        <v>299</v>
      </c>
      <c r="C74" s="107">
        <v>56500</v>
      </c>
      <c r="D74" s="107">
        <f t="shared" si="22"/>
        <v>11041919.300000001</v>
      </c>
      <c r="E74" s="49"/>
      <c r="F74" s="49"/>
    </row>
    <row r="75" spans="2:6">
      <c r="B75" s="46" t="s">
        <v>300</v>
      </c>
      <c r="C75" s="107">
        <v>79100</v>
      </c>
      <c r="D75" s="107">
        <f t="shared" si="22"/>
        <v>15458687.02</v>
      </c>
      <c r="E75" s="49"/>
      <c r="F75" s="49"/>
    </row>
    <row r="76" spans="2:6" ht="22.5">
      <c r="B76" s="46" t="s">
        <v>301</v>
      </c>
      <c r="C76" s="107">
        <v>256510</v>
      </c>
      <c r="D76" s="107">
        <f t="shared" si="22"/>
        <v>50130313.622000009</v>
      </c>
      <c r="E76" s="49"/>
      <c r="F76" s="49"/>
    </row>
    <row r="77" spans="2:6">
      <c r="B77" s="47" t="s">
        <v>302</v>
      </c>
      <c r="C77" s="48">
        <f>+SUM(C69:C76)</f>
        <v>1058810</v>
      </c>
      <c r="D77" s="48">
        <f>+SUM(D69:D76)</f>
        <v>206925567.68200004</v>
      </c>
      <c r="E77" s="49"/>
      <c r="F77" s="49"/>
    </row>
    <row r="78" spans="2:6">
      <c r="B78" s="49"/>
      <c r="C78" s="109"/>
      <c r="D78" s="49"/>
      <c r="E78" s="49"/>
      <c r="F78" s="49"/>
    </row>
    <row r="79" spans="2:6">
      <c r="B79" s="201" t="s">
        <v>304</v>
      </c>
      <c r="C79" s="201"/>
      <c r="D79" s="203" t="s">
        <v>305</v>
      </c>
      <c r="E79" s="49"/>
      <c r="F79" s="49"/>
    </row>
    <row r="80" spans="2:6">
      <c r="B80" s="110" t="s">
        <v>306</v>
      </c>
      <c r="C80" s="111">
        <v>80465</v>
      </c>
      <c r="D80" s="203"/>
      <c r="E80" s="49"/>
      <c r="F80" s="196">
        <f>+D77+D82</f>
        <v>269827375.57400006</v>
      </c>
    </row>
    <row r="81" spans="2:6">
      <c r="B81" s="110" t="s">
        <v>307</v>
      </c>
      <c r="C81" s="112">
        <v>4</v>
      </c>
      <c r="D81" s="204"/>
      <c r="E81" s="49"/>
      <c r="F81" s="49"/>
    </row>
    <row r="82" spans="2:6">
      <c r="B82" s="110" t="s">
        <v>308</v>
      </c>
      <c r="C82" s="112">
        <f>+C81*C80</f>
        <v>321860</v>
      </c>
      <c r="D82" s="48">
        <f>+C82*$C$66*1.06*1.03</f>
        <v>62901807.892000005</v>
      </c>
      <c r="E82" s="49"/>
      <c r="F82" s="49"/>
    </row>
    <row r="83" spans="2:6">
      <c r="B83" s="49" t="s">
        <v>337</v>
      </c>
      <c r="C83" s="113"/>
      <c r="D83" s="49"/>
      <c r="E83" s="49"/>
      <c r="F83" s="49"/>
    </row>
    <row r="84" spans="2:6">
      <c r="B84" s="49"/>
      <c r="C84" s="113"/>
      <c r="D84" s="49"/>
      <c r="E84" s="49"/>
      <c r="F84" s="49"/>
    </row>
    <row r="85" spans="2:6">
      <c r="B85" s="49"/>
      <c r="C85" s="113"/>
      <c r="D85" s="49"/>
      <c r="E85" s="49"/>
      <c r="F85" s="49"/>
    </row>
    <row r="86" spans="2:6">
      <c r="B86" s="205" t="s">
        <v>310</v>
      </c>
      <c r="C86" s="206"/>
      <c r="D86" s="206"/>
      <c r="E86" s="206"/>
      <c r="F86" s="207"/>
    </row>
    <row r="87" spans="2:6" ht="22.5">
      <c r="B87" s="25" t="s">
        <v>34</v>
      </c>
      <c r="C87" s="25" t="s">
        <v>277</v>
      </c>
      <c r="D87" s="53" t="s">
        <v>312</v>
      </c>
      <c r="E87" s="53" t="s">
        <v>313</v>
      </c>
      <c r="F87" s="53" t="s">
        <v>338</v>
      </c>
    </row>
    <row r="88" spans="2:6">
      <c r="B88" s="114" t="s">
        <v>315</v>
      </c>
      <c r="C88" s="115">
        <f>+C63</f>
        <v>55</v>
      </c>
      <c r="D88" s="56">
        <v>674508</v>
      </c>
      <c r="E88" s="50">
        <v>7.5</v>
      </c>
      <c r="F88" s="56">
        <f>+E88*D88*C88*1.03</f>
        <v>286581586.5</v>
      </c>
    </row>
    <row r="89" spans="2:6">
      <c r="B89" s="116" t="s">
        <v>283</v>
      </c>
      <c r="C89" s="49">
        <f>+C56</f>
        <v>42</v>
      </c>
      <c r="D89" s="57">
        <v>411644</v>
      </c>
      <c r="E89" s="51">
        <v>7.5</v>
      </c>
      <c r="F89" s="57">
        <f t="shared" ref="F89:F91" si="23">+E89*D89*C89*1.03</f>
        <v>133557895.8</v>
      </c>
    </row>
    <row r="90" spans="2:6">
      <c r="B90" s="116" t="s">
        <v>284</v>
      </c>
      <c r="C90" s="49">
        <f t="shared" ref="C90:C91" si="24">+C57</f>
        <v>36</v>
      </c>
      <c r="D90" s="57">
        <v>317605</v>
      </c>
      <c r="E90" s="51">
        <v>7.5</v>
      </c>
      <c r="F90" s="57">
        <f t="shared" si="23"/>
        <v>88325950.5</v>
      </c>
    </row>
    <row r="91" spans="2:6">
      <c r="B91" s="117" t="s">
        <v>285</v>
      </c>
      <c r="C91" s="118">
        <f t="shared" si="24"/>
        <v>39</v>
      </c>
      <c r="D91" s="58">
        <v>272950</v>
      </c>
      <c r="E91" s="51">
        <v>7.5</v>
      </c>
      <c r="F91" s="58">
        <f t="shared" si="23"/>
        <v>82233011.25</v>
      </c>
    </row>
    <row r="92" spans="2:6">
      <c r="B92" s="204" t="s">
        <v>316</v>
      </c>
      <c r="C92" s="206"/>
      <c r="D92" s="206"/>
      <c r="E92" s="207"/>
      <c r="F92" s="188">
        <f>+SUM(F88:F91)</f>
        <v>590698444.04999995</v>
      </c>
    </row>
    <row r="93" spans="2:6" ht="33.75">
      <c r="B93" s="202" t="s">
        <v>31</v>
      </c>
      <c r="C93" s="2" t="s">
        <v>318</v>
      </c>
      <c r="D93" s="2" t="s">
        <v>319</v>
      </c>
      <c r="E93" s="182" t="s">
        <v>320</v>
      </c>
      <c r="F93" s="184" t="s">
        <v>321</v>
      </c>
    </row>
    <row r="94" spans="2:6">
      <c r="B94" s="210"/>
      <c r="C94" s="55">
        <v>913696</v>
      </c>
      <c r="D94" s="55">
        <f>+C94*2</f>
        <v>1827392</v>
      </c>
      <c r="E94" s="51">
        <f>+C63</f>
        <v>55</v>
      </c>
      <c r="F94" s="189">
        <f>+E94*D94*1.0954*1.03</f>
        <v>113397732.39871998</v>
      </c>
    </row>
    <row r="95" spans="2:6" ht="22.5">
      <c r="B95" s="202" t="s">
        <v>339</v>
      </c>
      <c r="C95" s="2" t="s">
        <v>340</v>
      </c>
      <c r="D95" s="2" t="s">
        <v>319</v>
      </c>
      <c r="E95" s="2" t="s">
        <v>324</v>
      </c>
      <c r="F95" s="2" t="s">
        <v>321</v>
      </c>
    </row>
    <row r="96" spans="2:6">
      <c r="B96" s="210"/>
      <c r="C96" s="55">
        <v>39780</v>
      </c>
      <c r="D96" s="55">
        <f>+C96*2</f>
        <v>79560</v>
      </c>
      <c r="E96" s="51">
        <f>+SUM(C88:C91)</f>
        <v>172</v>
      </c>
      <c r="F96" s="60">
        <f>+E96*D96*1.03*3</f>
        <v>42284548.799999997</v>
      </c>
    </row>
    <row r="97" spans="2:21">
      <c r="B97" s="197" t="s">
        <v>325</v>
      </c>
      <c r="C97" s="197"/>
      <c r="D97" s="197"/>
      <c r="E97" s="198"/>
      <c r="F97" s="61">
        <f>+F96+F94+F92</f>
        <v>746380725.24871993</v>
      </c>
    </row>
    <row r="98" spans="2:21" ht="30.95" customHeight="1">
      <c r="B98" s="218" t="s">
        <v>326</v>
      </c>
      <c r="C98" s="218"/>
      <c r="D98" s="218"/>
      <c r="E98" s="218"/>
      <c r="F98" s="218"/>
    </row>
    <row r="99" spans="2:21">
      <c r="B99" s="218" t="s">
        <v>327</v>
      </c>
      <c r="C99" s="218"/>
      <c r="D99" s="218"/>
      <c r="E99" s="218"/>
      <c r="F99" s="218"/>
    </row>
    <row r="100" spans="2:21">
      <c r="B100" s="218" t="s">
        <v>341</v>
      </c>
      <c r="C100" s="218"/>
      <c r="D100" s="218"/>
      <c r="E100" s="218"/>
      <c r="F100" s="218"/>
    </row>
    <row r="101" spans="2:21">
      <c r="B101" s="45"/>
      <c r="C101" s="45"/>
      <c r="D101" s="45"/>
      <c r="E101" s="45"/>
      <c r="F101" s="45"/>
    </row>
    <row r="102" spans="2:21" ht="18">
      <c r="B102" s="216" t="s">
        <v>342</v>
      </c>
      <c r="C102" s="217"/>
      <c r="D102" s="217"/>
      <c r="E102" s="217"/>
      <c r="F102" s="217"/>
      <c r="G102" s="217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</row>
    <row r="103" spans="2:21">
      <c r="B103" s="211" t="s">
        <v>144</v>
      </c>
      <c r="C103" s="214" t="s">
        <v>343</v>
      </c>
      <c r="D103" s="215"/>
      <c r="E103" s="215"/>
      <c r="F103" s="215"/>
      <c r="G103" s="215"/>
      <c r="H103" s="215"/>
      <c r="I103" s="214" t="s">
        <v>344</v>
      </c>
      <c r="J103" s="215"/>
      <c r="K103" s="215"/>
      <c r="L103" s="215"/>
      <c r="M103" s="215"/>
      <c r="N103" s="215"/>
      <c r="O103" s="214" t="s">
        <v>332</v>
      </c>
      <c r="P103" s="215"/>
      <c r="Q103" s="215"/>
      <c r="R103" s="215"/>
      <c r="S103" s="215"/>
      <c r="T103" s="215"/>
    </row>
    <row r="104" spans="2:21" ht="18" customHeight="1">
      <c r="B104" s="212"/>
      <c r="C104" s="211" t="s">
        <v>333</v>
      </c>
      <c r="D104" s="205" t="s">
        <v>278</v>
      </c>
      <c r="E104" s="207"/>
      <c r="F104" s="205" t="s">
        <v>279</v>
      </c>
      <c r="G104" s="207"/>
      <c r="H104" s="201" t="s">
        <v>258</v>
      </c>
      <c r="I104" s="211" t="s">
        <v>333</v>
      </c>
      <c r="J104" s="205" t="s">
        <v>278</v>
      </c>
      <c r="K104" s="207"/>
      <c r="L104" s="205" t="s">
        <v>279</v>
      </c>
      <c r="M104" s="207"/>
      <c r="N104" s="201" t="s">
        <v>258</v>
      </c>
      <c r="O104" s="211" t="s">
        <v>333</v>
      </c>
      <c r="P104" s="205" t="s">
        <v>278</v>
      </c>
      <c r="Q104" s="207"/>
      <c r="R104" s="205" t="s">
        <v>279</v>
      </c>
      <c r="S104" s="207"/>
      <c r="T104" s="201" t="s">
        <v>258</v>
      </c>
      <c r="U104" s="201" t="s">
        <v>280</v>
      </c>
    </row>
    <row r="105" spans="2:21">
      <c r="B105" s="212"/>
      <c r="C105" s="212"/>
      <c r="D105" s="25" t="s">
        <v>281</v>
      </c>
      <c r="E105" s="25" t="s">
        <v>282</v>
      </c>
      <c r="F105" s="25" t="s">
        <v>281</v>
      </c>
      <c r="G105" s="25" t="s">
        <v>282</v>
      </c>
      <c r="H105" s="202"/>
      <c r="I105" s="212"/>
      <c r="J105" s="25" t="s">
        <v>281</v>
      </c>
      <c r="K105" s="25" t="s">
        <v>282</v>
      </c>
      <c r="L105" s="25" t="s">
        <v>281</v>
      </c>
      <c r="M105" s="25" t="s">
        <v>282</v>
      </c>
      <c r="N105" s="202"/>
      <c r="O105" s="212"/>
      <c r="P105" s="25" t="s">
        <v>281</v>
      </c>
      <c r="Q105" s="25" t="s">
        <v>282</v>
      </c>
      <c r="R105" s="25" t="s">
        <v>281</v>
      </c>
      <c r="S105" s="25" t="s">
        <v>282</v>
      </c>
      <c r="T105" s="202"/>
      <c r="U105" s="202"/>
    </row>
    <row r="106" spans="2:21">
      <c r="B106" s="95" t="s">
        <v>345</v>
      </c>
      <c r="C106" s="97">
        <v>9</v>
      </c>
      <c r="D106" s="40">
        <v>462509730</v>
      </c>
      <c r="E106" s="39">
        <v>22761425.4804</v>
      </c>
      <c r="F106" s="39">
        <v>160978759.97719488</v>
      </c>
      <c r="G106" s="40">
        <v>7309242.4800270312</v>
      </c>
      <c r="H106" s="96">
        <f>+SUM(D106:G106)</f>
        <v>653559157.93762195</v>
      </c>
      <c r="I106" s="97">
        <v>9</v>
      </c>
      <c r="J106" s="40">
        <v>462509730</v>
      </c>
      <c r="K106" s="39">
        <v>22761425.4804</v>
      </c>
      <c r="L106" s="39">
        <v>160978759.97719488</v>
      </c>
      <c r="M106" s="40">
        <v>7309242.4800270312</v>
      </c>
      <c r="N106" s="96">
        <f>+SUM(J106:M106)</f>
        <v>653559157.93762195</v>
      </c>
      <c r="O106" s="97">
        <f>+I106+C106</f>
        <v>18</v>
      </c>
      <c r="P106" s="96">
        <f>+D106+J106</f>
        <v>925019460</v>
      </c>
      <c r="Q106" s="96">
        <f t="shared" ref="Q106:S109" si="25">+E106+K106</f>
        <v>45522850.9608</v>
      </c>
      <c r="R106" s="96">
        <f t="shared" si="25"/>
        <v>321957519.95438975</v>
      </c>
      <c r="S106" s="96">
        <f t="shared" si="25"/>
        <v>14618484.960054062</v>
      </c>
      <c r="T106" s="98">
        <f>+SUM(P106:S106)</f>
        <v>1307118315.8752439</v>
      </c>
      <c r="U106" s="99">
        <f>+T106*1.052</f>
        <v>1375088468.3007567</v>
      </c>
    </row>
    <row r="107" spans="2:21">
      <c r="B107" s="78" t="s">
        <v>283</v>
      </c>
      <c r="C107" s="45">
        <v>27</v>
      </c>
      <c r="D107" s="40">
        <v>1098853614</v>
      </c>
      <c r="E107" s="39">
        <v>53839912.870080002</v>
      </c>
      <c r="F107" s="39">
        <v>382274865.53957927</v>
      </c>
      <c r="G107" s="40">
        <v>15220946.940185875</v>
      </c>
      <c r="H107" s="100">
        <f t="shared" ref="H107:H109" si="26">+SUM(D107:G107)</f>
        <v>1550189339.3498452</v>
      </c>
      <c r="I107" s="45">
        <v>27</v>
      </c>
      <c r="J107" s="40">
        <v>1098853614</v>
      </c>
      <c r="K107" s="39">
        <v>53839912.870080002</v>
      </c>
      <c r="L107" s="39">
        <v>382274865.53957927</v>
      </c>
      <c r="M107" s="40">
        <v>15220946.940185875</v>
      </c>
      <c r="N107" s="100">
        <f t="shared" ref="N107:N109" si="27">+SUM(J107:M107)</f>
        <v>1550189339.3498452</v>
      </c>
      <c r="O107" s="45">
        <f t="shared" ref="O107:O109" si="28">+I107+C107</f>
        <v>54</v>
      </c>
      <c r="P107" s="100">
        <f t="shared" ref="P107:P109" si="29">+D107+J107</f>
        <v>2197707228</v>
      </c>
      <c r="Q107" s="100">
        <f t="shared" si="25"/>
        <v>107679825.74016</v>
      </c>
      <c r="R107" s="100">
        <f t="shared" si="25"/>
        <v>764549731.07915854</v>
      </c>
      <c r="S107" s="100">
        <f t="shared" si="25"/>
        <v>30441893.880371749</v>
      </c>
      <c r="T107" s="99">
        <f>+SUM(P107:S107)</f>
        <v>3100378678.6996903</v>
      </c>
      <c r="U107" s="99">
        <f t="shared" ref="U107:U109" si="30">+T107*1.052</f>
        <v>3261598369.9920745</v>
      </c>
    </row>
    <row r="108" spans="2:21">
      <c r="B108" s="78" t="s">
        <v>284</v>
      </c>
      <c r="C108" s="45">
        <v>18</v>
      </c>
      <c r="D108" s="40">
        <v>444438900</v>
      </c>
      <c r="E108" s="39">
        <v>21476201.673600003</v>
      </c>
      <c r="F108" s="39">
        <v>154378677.40311685</v>
      </c>
      <c r="G108" s="40">
        <v>6318956.5329581248</v>
      </c>
      <c r="H108" s="100">
        <f t="shared" si="26"/>
        <v>626612735.60967505</v>
      </c>
      <c r="I108" s="45">
        <v>18</v>
      </c>
      <c r="J108" s="40">
        <v>444438900</v>
      </c>
      <c r="K108" s="39">
        <v>21476201.673600003</v>
      </c>
      <c r="L108" s="39">
        <v>154378677.40311685</v>
      </c>
      <c r="M108" s="40">
        <v>6318956.5329581248</v>
      </c>
      <c r="N108" s="100">
        <f t="shared" si="27"/>
        <v>626612735.60967505</v>
      </c>
      <c r="O108" s="45">
        <f t="shared" si="28"/>
        <v>36</v>
      </c>
      <c r="P108" s="100">
        <f t="shared" si="29"/>
        <v>888877800</v>
      </c>
      <c r="Q108" s="100">
        <f t="shared" si="25"/>
        <v>42952403.347200006</v>
      </c>
      <c r="R108" s="100">
        <f t="shared" si="25"/>
        <v>308757354.8062337</v>
      </c>
      <c r="S108" s="100">
        <f t="shared" si="25"/>
        <v>12637913.06591625</v>
      </c>
      <c r="T108" s="99">
        <f>+SUM(P108:S108)</f>
        <v>1253225471.2193501</v>
      </c>
      <c r="U108" s="99">
        <f t="shared" si="30"/>
        <v>1318393195.7227564</v>
      </c>
    </row>
    <row r="109" spans="2:21">
      <c r="B109" s="80" t="s">
        <v>285</v>
      </c>
      <c r="C109" s="81">
        <v>18</v>
      </c>
      <c r="D109" s="40">
        <v>334159668</v>
      </c>
      <c r="E109" s="39">
        <v>15958196.501759999</v>
      </c>
      <c r="F109" s="39">
        <v>115924217.12281899</v>
      </c>
      <c r="G109" s="40">
        <v>4719524.1247454993</v>
      </c>
      <c r="H109" s="102">
        <f t="shared" si="26"/>
        <v>470761605.7493245</v>
      </c>
      <c r="I109" s="81">
        <v>18</v>
      </c>
      <c r="J109" s="40">
        <v>334159668</v>
      </c>
      <c r="K109" s="39">
        <v>15958196.501759999</v>
      </c>
      <c r="L109" s="39">
        <v>115924217.12281899</v>
      </c>
      <c r="M109" s="40">
        <v>4719524.1247454993</v>
      </c>
      <c r="N109" s="102">
        <f t="shared" si="27"/>
        <v>470761605.7493245</v>
      </c>
      <c r="O109" s="81">
        <f t="shared" si="28"/>
        <v>36</v>
      </c>
      <c r="P109" s="102">
        <f t="shared" si="29"/>
        <v>668319336</v>
      </c>
      <c r="Q109" s="102">
        <f t="shared" si="25"/>
        <v>31916393.003519997</v>
      </c>
      <c r="R109" s="102">
        <f t="shared" si="25"/>
        <v>231848434.24563798</v>
      </c>
      <c r="S109" s="102">
        <f t="shared" si="25"/>
        <v>9439048.2494909987</v>
      </c>
      <c r="T109" s="103">
        <f>+SUM(P109:S109)</f>
        <v>941523211.498649</v>
      </c>
      <c r="U109" s="99">
        <f t="shared" si="30"/>
        <v>990482418.49657881</v>
      </c>
    </row>
    <row r="110" spans="2:21">
      <c r="B110" s="32" t="s">
        <v>258</v>
      </c>
      <c r="C110" s="32">
        <f>+SUM(C106:C109)</f>
        <v>72</v>
      </c>
      <c r="D110" s="33">
        <f>+SUM(D106:D109)</f>
        <v>2339961912</v>
      </c>
      <c r="E110" s="33">
        <f t="shared" ref="E110:H110" si="31">+SUM(E106:E109)</f>
        <v>114035736.52584001</v>
      </c>
      <c r="F110" s="33">
        <f t="shared" si="31"/>
        <v>813556520.04270995</v>
      </c>
      <c r="G110" s="33">
        <f t="shared" si="31"/>
        <v>33568670.077916533</v>
      </c>
      <c r="H110" s="33">
        <f t="shared" si="31"/>
        <v>3301122838.6464663</v>
      </c>
      <c r="I110" s="32">
        <f>+SUM(I106:I109)</f>
        <v>72</v>
      </c>
      <c r="J110" s="33">
        <f>+SUM(J106:J109)</f>
        <v>2339961912</v>
      </c>
      <c r="K110" s="33">
        <f t="shared" ref="K110" si="32">+SUM(K106:K109)</f>
        <v>114035736.52584001</v>
      </c>
      <c r="L110" s="33">
        <f t="shared" ref="L110" si="33">+SUM(L106:L109)</f>
        <v>813556520.04270995</v>
      </c>
      <c r="M110" s="33">
        <f t="shared" ref="M110" si="34">+SUM(M106:M109)</f>
        <v>33568670.077916533</v>
      </c>
      <c r="N110" s="33">
        <f t="shared" ref="N110" si="35">+SUM(N106:N109)</f>
        <v>3301122838.6464663</v>
      </c>
      <c r="O110" s="32">
        <f>+SUM(O106:O109)</f>
        <v>144</v>
      </c>
      <c r="P110" s="33">
        <f>+SUM(P106:P109)</f>
        <v>4679923824</v>
      </c>
      <c r="Q110" s="33">
        <f t="shared" ref="Q110" si="36">+SUM(Q106:Q109)</f>
        <v>228071473.05168003</v>
      </c>
      <c r="R110" s="33">
        <f t="shared" ref="R110" si="37">+SUM(R106:R109)</f>
        <v>1627113040.0854199</v>
      </c>
      <c r="S110" s="33">
        <f t="shared" ref="S110" si="38">+SUM(S106:S109)</f>
        <v>67137340.155833066</v>
      </c>
      <c r="T110" s="33">
        <f>+SUM(T106:T109)</f>
        <v>6602245677.2929325</v>
      </c>
      <c r="U110" s="33">
        <f>+SUM(U106:U109)</f>
        <v>6945562452.512167</v>
      </c>
    </row>
    <row r="111" spans="2:21">
      <c r="B111" s="45"/>
      <c r="C111" s="45"/>
      <c r="D111" s="45"/>
      <c r="E111" s="45"/>
      <c r="F111" s="45"/>
      <c r="H111" s="41">
        <f>+H110*2</f>
        <v>6602245677.2929325</v>
      </c>
    </row>
    <row r="112" spans="2:21" ht="18" customHeight="1">
      <c r="B112" s="208" t="s">
        <v>346</v>
      </c>
      <c r="C112" s="208"/>
      <c r="D112" s="208"/>
      <c r="E112" s="209" t="s">
        <v>278</v>
      </c>
      <c r="F112" s="209"/>
      <c r="G112" s="209" t="s">
        <v>279</v>
      </c>
      <c r="H112" s="209"/>
      <c r="I112" s="209"/>
    </row>
    <row r="113" spans="2:10">
      <c r="B113" s="34" t="s">
        <v>144</v>
      </c>
      <c r="C113" s="34" t="s">
        <v>347</v>
      </c>
      <c r="D113" s="34" t="s">
        <v>258</v>
      </c>
      <c r="E113" s="37" t="s">
        <v>281</v>
      </c>
      <c r="F113" s="34" t="s">
        <v>282</v>
      </c>
      <c r="G113" s="34" t="s">
        <v>281</v>
      </c>
      <c r="H113" s="34" t="s">
        <v>282</v>
      </c>
      <c r="I113" s="34" t="s">
        <v>334</v>
      </c>
      <c r="J113" s="34" t="s">
        <v>280</v>
      </c>
    </row>
    <row r="114" spans="2:10">
      <c r="B114" s="95" t="s">
        <v>345</v>
      </c>
      <c r="C114" s="97">
        <v>3</v>
      </c>
      <c r="D114" s="119">
        <f>+C114</f>
        <v>3</v>
      </c>
      <c r="E114" s="96">
        <v>308339820</v>
      </c>
      <c r="F114" s="96">
        <v>7587141.8267999999</v>
      </c>
      <c r="G114" s="96">
        <v>114759266.2416088</v>
      </c>
      <c r="H114" s="96">
        <v>10886623.700942501</v>
      </c>
      <c r="I114" s="35">
        <f>+SUM(E114:H114)</f>
        <v>441572851.7693513</v>
      </c>
      <c r="J114" s="35">
        <f>+I114*1.052</f>
        <v>464534640.06135762</v>
      </c>
    </row>
    <row r="115" spans="2:10">
      <c r="B115" s="80" t="s">
        <v>283</v>
      </c>
      <c r="C115" s="81">
        <v>6</v>
      </c>
      <c r="D115" s="82">
        <f>+C115</f>
        <v>6</v>
      </c>
      <c r="E115" s="102">
        <v>488379384</v>
      </c>
      <c r="F115" s="102">
        <v>11964425.08224</v>
      </c>
      <c r="G115" s="102">
        <v>181673589.61018518</v>
      </c>
      <c r="H115" s="102">
        <v>12114669.484283999</v>
      </c>
      <c r="I115" s="36">
        <f>+SUM(E115:H115)</f>
        <v>694132068.17670918</v>
      </c>
      <c r="J115" s="36">
        <f>+I115*1.052</f>
        <v>730226935.72189808</v>
      </c>
    </row>
    <row r="116" spans="2:10">
      <c r="B116" s="32" t="s">
        <v>258</v>
      </c>
      <c r="C116" s="32">
        <f>+SUM(C114:C115)</f>
        <v>9</v>
      </c>
      <c r="D116" s="32">
        <f>+SUM(D114:D115)</f>
        <v>9</v>
      </c>
      <c r="E116" s="33">
        <f t="shared" ref="E116:G116" si="39">+SUM(E114:E115)</f>
        <v>796719204</v>
      </c>
      <c r="F116" s="33">
        <f t="shared" si="39"/>
        <v>19551566.90904</v>
      </c>
      <c r="G116" s="33">
        <f t="shared" si="39"/>
        <v>296432855.851794</v>
      </c>
      <c r="H116" s="33">
        <f>+SUM(H114:H115)</f>
        <v>23001293.1852265</v>
      </c>
      <c r="I116" s="33">
        <f>+SUM(I114:I115)</f>
        <v>1135704919.9460604</v>
      </c>
      <c r="J116" s="33">
        <f>+SUM(J114:J115)</f>
        <v>1194761575.7832556</v>
      </c>
    </row>
    <row r="117" spans="2:10">
      <c r="B117" s="45"/>
      <c r="C117" s="45"/>
      <c r="D117" s="45"/>
      <c r="E117" s="45"/>
      <c r="F117" s="45"/>
    </row>
    <row r="118" spans="2:10">
      <c r="B118" s="45"/>
      <c r="C118" s="45"/>
      <c r="D118" s="45"/>
      <c r="E118" s="45"/>
      <c r="F118" s="45"/>
    </row>
    <row r="119" spans="2:10">
      <c r="B119" s="45"/>
      <c r="C119" s="45"/>
      <c r="D119" s="45"/>
      <c r="E119" s="45"/>
      <c r="F119" s="45"/>
    </row>
    <row r="120" spans="2:10" ht="33.75">
      <c r="B120" s="201" t="s">
        <v>348</v>
      </c>
      <c r="C120" s="2" t="s">
        <v>277</v>
      </c>
      <c r="D120" s="2" t="s">
        <v>349</v>
      </c>
      <c r="E120" s="2" t="s">
        <v>350</v>
      </c>
      <c r="F120" s="2" t="s">
        <v>351</v>
      </c>
      <c r="J120" s="40"/>
    </row>
    <row r="121" spans="2:10">
      <c r="B121" s="201"/>
      <c r="C121" s="104">
        <v>66</v>
      </c>
      <c r="D121" s="105">
        <v>13976910</v>
      </c>
      <c r="E121" s="105">
        <f>+D121*C121</f>
        <v>922476060</v>
      </c>
      <c r="F121" s="105">
        <f>+E121+(E121*0.2)</f>
        <v>1106971272</v>
      </c>
    </row>
    <row r="122" spans="2:10">
      <c r="B122" s="45"/>
      <c r="C122" s="45"/>
      <c r="D122" s="45"/>
      <c r="E122" s="45"/>
      <c r="F122" s="45"/>
    </row>
    <row r="123" spans="2:10">
      <c r="B123" s="45"/>
      <c r="C123" s="45"/>
      <c r="D123" s="45"/>
      <c r="E123" s="45"/>
      <c r="F123" s="45"/>
    </row>
    <row r="124" spans="2:10">
      <c r="B124" s="199" t="s">
        <v>352</v>
      </c>
      <c r="C124" s="199"/>
      <c r="D124" s="199"/>
      <c r="E124" s="199"/>
      <c r="F124" s="200"/>
    </row>
    <row r="125" spans="2:10" ht="22.5">
      <c r="B125" s="181" t="s">
        <v>34</v>
      </c>
      <c r="C125" s="180" t="s">
        <v>277</v>
      </c>
      <c r="D125" s="186" t="s">
        <v>312</v>
      </c>
      <c r="E125" s="187" t="s">
        <v>313</v>
      </c>
      <c r="F125" s="184" t="s">
        <v>353</v>
      </c>
    </row>
    <row r="126" spans="2:10">
      <c r="B126" s="120" t="s">
        <v>354</v>
      </c>
      <c r="C126" s="121">
        <f>+C121</f>
        <v>66</v>
      </c>
      <c r="D126" s="62">
        <v>1104181</v>
      </c>
      <c r="E126" s="183">
        <v>36</v>
      </c>
      <c r="F126" s="185">
        <f>+E126*D126*C126*1.03</f>
        <v>2702240077.6800003</v>
      </c>
    </row>
    <row r="127" spans="2:10" ht="33.75">
      <c r="B127" s="202" t="s">
        <v>31</v>
      </c>
      <c r="C127" s="63" t="s">
        <v>340</v>
      </c>
      <c r="D127" s="63" t="s">
        <v>319</v>
      </c>
      <c r="E127" s="63" t="s">
        <v>320</v>
      </c>
      <c r="F127" s="63" t="s">
        <v>321</v>
      </c>
    </row>
    <row r="128" spans="2:10">
      <c r="B128" s="210"/>
      <c r="C128" s="55">
        <v>913696</v>
      </c>
      <c r="D128" s="55">
        <f>+C128*2</f>
        <v>1827392</v>
      </c>
      <c r="E128" s="51">
        <f>+$C$121</f>
        <v>66</v>
      </c>
      <c r="F128" s="60">
        <f>+E128*D128*1.0954*1.03</f>
        <v>136077278.87846398</v>
      </c>
    </row>
    <row r="129" spans="2:6" ht="22.5">
      <c r="B129" s="202" t="s">
        <v>339</v>
      </c>
      <c r="C129" s="2" t="s">
        <v>340</v>
      </c>
      <c r="D129" s="2" t="s">
        <v>319</v>
      </c>
      <c r="E129" s="2" t="s">
        <v>324</v>
      </c>
      <c r="F129" s="2" t="s">
        <v>321</v>
      </c>
    </row>
    <row r="130" spans="2:6">
      <c r="B130" s="210"/>
      <c r="C130" s="55">
        <v>70516</v>
      </c>
      <c r="D130" s="55">
        <f>+C130*2</f>
        <v>141032</v>
      </c>
      <c r="E130" s="51">
        <f>+$C$121</f>
        <v>66</v>
      </c>
      <c r="F130" s="60">
        <f>+E130*D130*1.03*3</f>
        <v>28762066.079999998</v>
      </c>
    </row>
    <row r="131" spans="2:6">
      <c r="B131" s="197" t="s">
        <v>325</v>
      </c>
      <c r="C131" s="197"/>
      <c r="D131" s="197"/>
      <c r="E131" s="198"/>
      <c r="F131" s="61">
        <f>+F130+F128+F126</f>
        <v>2867079422.6384645</v>
      </c>
    </row>
    <row r="132" spans="2:6">
      <c r="B132" s="45"/>
      <c r="C132" s="45"/>
      <c r="D132" s="45"/>
      <c r="E132" s="45"/>
      <c r="F132" s="45"/>
    </row>
    <row r="133" spans="2:6">
      <c r="B133" s="45"/>
      <c r="C133" s="45"/>
      <c r="D133" s="45"/>
      <c r="E133" s="45"/>
      <c r="F133" s="45"/>
    </row>
    <row r="134" spans="2:6">
      <c r="B134" s="45"/>
      <c r="C134" s="45"/>
      <c r="D134" s="45"/>
      <c r="E134" s="45"/>
      <c r="F134" s="45"/>
    </row>
    <row r="135" spans="2:6" ht="18" customHeight="1">
      <c r="B135" s="219" t="s">
        <v>355</v>
      </c>
      <c r="C135" s="220"/>
      <c r="D135" s="220"/>
      <c r="E135" s="221"/>
      <c r="F135" s="45"/>
    </row>
    <row r="136" spans="2:6" ht="46.5">
      <c r="B136" s="69" t="s">
        <v>144</v>
      </c>
      <c r="C136" s="42" t="s">
        <v>332</v>
      </c>
      <c r="D136" s="42" t="s">
        <v>356</v>
      </c>
      <c r="E136" s="70" t="s">
        <v>357</v>
      </c>
      <c r="F136" s="45"/>
    </row>
    <row r="137" spans="2:6">
      <c r="B137" s="95" t="s">
        <v>345</v>
      </c>
      <c r="C137" s="97">
        <f>+D114+O106</f>
        <v>21</v>
      </c>
      <c r="D137" s="96">
        <f>+I114+T106</f>
        <v>1748691167.6445951</v>
      </c>
      <c r="E137" s="98">
        <f>+J114+U106</f>
        <v>1839623108.3621144</v>
      </c>
      <c r="F137" s="122"/>
    </row>
    <row r="138" spans="2:6">
      <c r="B138" s="78" t="s">
        <v>283</v>
      </c>
      <c r="C138" s="45">
        <f>+D115+O107+O56+U8</f>
        <v>224</v>
      </c>
      <c r="D138" s="100">
        <f>+I115+T107+T56+Z8</f>
        <v>11964091561.056541</v>
      </c>
      <c r="E138" s="99">
        <f>+J115+U107+U56+AA8</f>
        <v>12586224322.231483</v>
      </c>
      <c r="F138" s="45"/>
    </row>
    <row r="139" spans="2:6">
      <c r="B139" s="78" t="s">
        <v>284</v>
      </c>
      <c r="C139" s="45">
        <f>+O108+O57+U9</f>
        <v>1307</v>
      </c>
      <c r="D139" s="100">
        <f>+T108+T57+Z9</f>
        <v>17193698252.871964</v>
      </c>
      <c r="E139" s="99">
        <f>+U108+U57+AA9</f>
        <v>18087770562.021305</v>
      </c>
      <c r="F139" s="45"/>
    </row>
    <row r="140" spans="2:6">
      <c r="B140" s="80" t="s">
        <v>285</v>
      </c>
      <c r="C140" s="81">
        <f>+O109+O58+U10</f>
        <v>179</v>
      </c>
      <c r="D140" s="102">
        <f>+T109+T58+Z10</f>
        <v>4174122580.9202676</v>
      </c>
      <c r="E140" s="103">
        <f>+U109+U58+AA10</f>
        <v>4391176955.1281223</v>
      </c>
      <c r="F140" s="45"/>
    </row>
    <row r="141" spans="2:6">
      <c r="B141" s="32" t="s">
        <v>258</v>
      </c>
      <c r="C141" s="43">
        <f>+SUM(C137:C140)</f>
        <v>1731</v>
      </c>
      <c r="D141" s="44">
        <f>+SUM(D137:D140)</f>
        <v>35080603562.49337</v>
      </c>
      <c r="E141" s="71">
        <f>+SUM(E137:E140)</f>
        <v>36904794947.743027</v>
      </c>
      <c r="F141" s="45"/>
    </row>
  </sheetData>
  <mergeCells count="87">
    <mergeCell ref="T104:T105"/>
    <mergeCell ref="H104:H105"/>
    <mergeCell ref="J104:K104"/>
    <mergeCell ref="L104:M104"/>
    <mergeCell ref="N104:N105"/>
    <mergeCell ref="O104:O105"/>
    <mergeCell ref="I104:I105"/>
    <mergeCell ref="Z4:Z7"/>
    <mergeCell ref="B5:B7"/>
    <mergeCell ref="C5:H5"/>
    <mergeCell ref="X6:Y6"/>
    <mergeCell ref="C6:C7"/>
    <mergeCell ref="I6:I7"/>
    <mergeCell ref="O6:O7"/>
    <mergeCell ref="H6:H7"/>
    <mergeCell ref="N6:N7"/>
    <mergeCell ref="U6:U7"/>
    <mergeCell ref="T6:T7"/>
    <mergeCell ref="O5:T5"/>
    <mergeCell ref="U5:Y5"/>
    <mergeCell ref="I5:N5"/>
    <mergeCell ref="J6:K6"/>
    <mergeCell ref="L6:M6"/>
    <mergeCell ref="V6:W6"/>
    <mergeCell ref="G112:I112"/>
    <mergeCell ref="D6:E6"/>
    <mergeCell ref="F6:G6"/>
    <mergeCell ref="D54:E54"/>
    <mergeCell ref="F54:G54"/>
    <mergeCell ref="C53:H53"/>
    <mergeCell ref="I53:N53"/>
    <mergeCell ref="B52:T52"/>
    <mergeCell ref="D104:E104"/>
    <mergeCell ref="F104:G104"/>
    <mergeCell ref="B93:B94"/>
    <mergeCell ref="B95:B96"/>
    <mergeCell ref="O53:T53"/>
    <mergeCell ref="T54:T55"/>
    <mergeCell ref="O54:O55"/>
    <mergeCell ref="B127:B128"/>
    <mergeCell ref="B129:B130"/>
    <mergeCell ref="B135:E135"/>
    <mergeCell ref="P6:Q6"/>
    <mergeCell ref="R6:S6"/>
    <mergeCell ref="I54:I55"/>
    <mergeCell ref="C54:C55"/>
    <mergeCell ref="H54:H55"/>
    <mergeCell ref="N54:N55"/>
    <mergeCell ref="P104:Q104"/>
    <mergeCell ref="R104:S104"/>
    <mergeCell ref="B86:F86"/>
    <mergeCell ref="B98:F98"/>
    <mergeCell ref="B99:F99"/>
    <mergeCell ref="B100:F100"/>
    <mergeCell ref="B120:B121"/>
    <mergeCell ref="B4:Y4"/>
    <mergeCell ref="J54:K54"/>
    <mergeCell ref="L54:M54"/>
    <mergeCell ref="C103:H103"/>
    <mergeCell ref="I103:N103"/>
    <mergeCell ref="O103:T103"/>
    <mergeCell ref="B103:B105"/>
    <mergeCell ref="B102:T102"/>
    <mergeCell ref="U54:U55"/>
    <mergeCell ref="U104:U105"/>
    <mergeCell ref="B48:F48"/>
    <mergeCell ref="B49:F49"/>
    <mergeCell ref="B50:F50"/>
    <mergeCell ref="B92:E92"/>
    <mergeCell ref="B30:C30"/>
    <mergeCell ref="B14:B15"/>
    <mergeCell ref="B97:E97"/>
    <mergeCell ref="B131:E131"/>
    <mergeCell ref="B124:F124"/>
    <mergeCell ref="AA6:AA7"/>
    <mergeCell ref="D30:D32"/>
    <mergeCell ref="B36:F36"/>
    <mergeCell ref="B42:E42"/>
    <mergeCell ref="B47:E47"/>
    <mergeCell ref="B112:D112"/>
    <mergeCell ref="E112:F112"/>
    <mergeCell ref="B62:B63"/>
    <mergeCell ref="B79:C79"/>
    <mergeCell ref="B43:B44"/>
    <mergeCell ref="B45:B46"/>
    <mergeCell ref="C104:C105"/>
    <mergeCell ref="D79:D8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3E1AB-2A39-DE41-84EE-B166C7C8298A}">
  <sheetPr codeName="Sheet3"/>
  <dimension ref="A2:B54"/>
  <sheetViews>
    <sheetView showGridLines="0" topLeftCell="A28" zoomScale="120" zoomScaleNormal="120" workbookViewId="0">
      <selection activeCell="A43" sqref="A43"/>
    </sheetView>
  </sheetViews>
  <sheetFormatPr defaultColWidth="11.42578125" defaultRowHeight="15"/>
  <cols>
    <col min="1" max="1" width="22.85546875" bestFit="1" customWidth="1"/>
    <col min="2" max="2" width="12.28515625" bestFit="1" customWidth="1"/>
  </cols>
  <sheetData>
    <row r="2" spans="1:2">
      <c r="A2" s="64" t="s">
        <v>358</v>
      </c>
      <c r="B2" t="s">
        <v>359</v>
      </c>
    </row>
    <row r="4" spans="1:2">
      <c r="A4" s="64" t="s">
        <v>360</v>
      </c>
      <c r="B4" t="s">
        <v>361</v>
      </c>
    </row>
    <row r="5" spans="1:2">
      <c r="A5" s="65" t="s">
        <v>362</v>
      </c>
      <c r="B5">
        <v>11</v>
      </c>
    </row>
    <row r="6" spans="1:2">
      <c r="A6" s="73" t="s">
        <v>363</v>
      </c>
      <c r="B6">
        <v>1</v>
      </c>
    </row>
    <row r="7" spans="1:2">
      <c r="A7" s="73" t="s">
        <v>364</v>
      </c>
      <c r="B7">
        <v>2</v>
      </c>
    </row>
    <row r="8" spans="1:2">
      <c r="A8" s="73" t="s">
        <v>365</v>
      </c>
      <c r="B8">
        <v>2</v>
      </c>
    </row>
    <row r="9" spans="1:2">
      <c r="A9" s="73" t="s">
        <v>366</v>
      </c>
      <c r="B9">
        <v>3</v>
      </c>
    </row>
    <row r="10" spans="1:2">
      <c r="A10" s="73" t="s">
        <v>367</v>
      </c>
      <c r="B10">
        <v>3</v>
      </c>
    </row>
    <row r="11" spans="1:2">
      <c r="A11" s="65" t="s">
        <v>368</v>
      </c>
      <c r="B11">
        <v>105</v>
      </c>
    </row>
    <row r="12" spans="1:2">
      <c r="A12" s="73" t="s">
        <v>363</v>
      </c>
      <c r="B12">
        <v>13</v>
      </c>
    </row>
    <row r="13" spans="1:2">
      <c r="A13" s="73" t="s">
        <v>364</v>
      </c>
      <c r="B13">
        <v>12</v>
      </c>
    </row>
    <row r="14" spans="1:2">
      <c r="A14" s="73" t="s">
        <v>369</v>
      </c>
      <c r="B14">
        <v>2</v>
      </c>
    </row>
    <row r="15" spans="1:2">
      <c r="A15" s="73" t="s">
        <v>365</v>
      </c>
      <c r="B15">
        <v>7</v>
      </c>
    </row>
    <row r="16" spans="1:2">
      <c r="A16" s="73" t="s">
        <v>370</v>
      </c>
      <c r="B16">
        <v>3</v>
      </c>
    </row>
    <row r="17" spans="1:2">
      <c r="A17" s="73" t="s">
        <v>371</v>
      </c>
      <c r="B17">
        <v>29</v>
      </c>
    </row>
    <row r="18" spans="1:2">
      <c r="A18" s="73" t="s">
        <v>366</v>
      </c>
      <c r="B18">
        <v>16</v>
      </c>
    </row>
    <row r="19" spans="1:2">
      <c r="A19" s="73" t="s">
        <v>367</v>
      </c>
      <c r="B19">
        <v>19</v>
      </c>
    </row>
    <row r="20" spans="1:2">
      <c r="A20" s="73" t="s">
        <v>372</v>
      </c>
      <c r="B20">
        <v>4</v>
      </c>
    </row>
    <row r="21" spans="1:2">
      <c r="A21" s="65" t="s">
        <v>373</v>
      </c>
      <c r="B21">
        <v>2</v>
      </c>
    </row>
    <row r="22" spans="1:2">
      <c r="A22" s="73" t="s">
        <v>365</v>
      </c>
      <c r="B22">
        <v>1</v>
      </c>
    </row>
    <row r="23" spans="1:2">
      <c r="A23" s="73" t="s">
        <v>367</v>
      </c>
      <c r="B23">
        <v>1</v>
      </c>
    </row>
    <row r="24" spans="1:2">
      <c r="A24" s="65" t="s">
        <v>374</v>
      </c>
      <c r="B24">
        <v>5</v>
      </c>
    </row>
    <row r="25" spans="1:2">
      <c r="A25" s="73" t="s">
        <v>365</v>
      </c>
      <c r="B25">
        <v>1</v>
      </c>
    </row>
    <row r="26" spans="1:2">
      <c r="A26" s="73" t="s">
        <v>370</v>
      </c>
      <c r="B26">
        <v>2</v>
      </c>
    </row>
    <row r="27" spans="1:2">
      <c r="A27" s="73" t="s">
        <v>366</v>
      </c>
      <c r="B27">
        <v>1</v>
      </c>
    </row>
    <row r="28" spans="1:2">
      <c r="A28" s="73" t="s">
        <v>367</v>
      </c>
      <c r="B28">
        <v>1</v>
      </c>
    </row>
    <row r="29" spans="1:2">
      <c r="A29" s="65" t="s">
        <v>375</v>
      </c>
      <c r="B29">
        <v>18</v>
      </c>
    </row>
    <row r="30" spans="1:2">
      <c r="A30" s="73" t="s">
        <v>363</v>
      </c>
      <c r="B30">
        <v>1</v>
      </c>
    </row>
    <row r="31" spans="1:2">
      <c r="A31" s="73" t="s">
        <v>376</v>
      </c>
      <c r="B31">
        <v>2</v>
      </c>
    </row>
    <row r="32" spans="1:2">
      <c r="A32" s="73" t="s">
        <v>365</v>
      </c>
      <c r="B32">
        <v>2</v>
      </c>
    </row>
    <row r="33" spans="1:2">
      <c r="A33" s="73" t="s">
        <v>370</v>
      </c>
      <c r="B33">
        <v>3</v>
      </c>
    </row>
    <row r="34" spans="1:2">
      <c r="A34" s="73" t="s">
        <v>371</v>
      </c>
      <c r="B34">
        <v>2</v>
      </c>
    </row>
    <row r="35" spans="1:2">
      <c r="A35" s="73" t="s">
        <v>366</v>
      </c>
      <c r="B35">
        <v>6</v>
      </c>
    </row>
    <row r="36" spans="1:2">
      <c r="A36" s="73" t="s">
        <v>367</v>
      </c>
      <c r="B36">
        <v>2</v>
      </c>
    </row>
    <row r="37" spans="1:2">
      <c r="A37" s="65" t="s">
        <v>377</v>
      </c>
      <c r="B37">
        <v>12</v>
      </c>
    </row>
    <row r="38" spans="1:2">
      <c r="A38" s="73" t="s">
        <v>366</v>
      </c>
      <c r="B38">
        <v>1</v>
      </c>
    </row>
    <row r="39" spans="1:2">
      <c r="A39" s="73" t="s">
        <v>367</v>
      </c>
      <c r="B39">
        <v>6</v>
      </c>
    </row>
    <row r="40" spans="1:2">
      <c r="A40" s="73" t="s">
        <v>372</v>
      </c>
      <c r="B40">
        <v>5</v>
      </c>
    </row>
    <row r="41" spans="1:2">
      <c r="A41" s="65" t="s">
        <v>378</v>
      </c>
      <c r="B41">
        <v>4</v>
      </c>
    </row>
    <row r="42" spans="1:2">
      <c r="A42" s="73" t="s">
        <v>363</v>
      </c>
      <c r="B42">
        <v>2</v>
      </c>
    </row>
    <row r="43" spans="1:2">
      <c r="A43" s="73" t="s">
        <v>370</v>
      </c>
      <c r="B43">
        <v>2</v>
      </c>
    </row>
    <row r="44" spans="1:2">
      <c r="A44" s="65" t="s">
        <v>379</v>
      </c>
      <c r="B44">
        <v>14</v>
      </c>
    </row>
    <row r="45" spans="1:2">
      <c r="A45" s="73" t="s">
        <v>364</v>
      </c>
      <c r="B45">
        <v>2</v>
      </c>
    </row>
    <row r="46" spans="1:2">
      <c r="A46" s="73" t="s">
        <v>376</v>
      </c>
      <c r="B46">
        <v>3</v>
      </c>
    </row>
    <row r="47" spans="1:2">
      <c r="A47" s="73" t="s">
        <v>365</v>
      </c>
      <c r="B47">
        <v>1</v>
      </c>
    </row>
    <row r="48" spans="1:2">
      <c r="A48" s="73" t="s">
        <v>370</v>
      </c>
      <c r="B48">
        <v>2</v>
      </c>
    </row>
    <row r="49" spans="1:2">
      <c r="A49" s="73" t="s">
        <v>371</v>
      </c>
      <c r="B49">
        <v>2</v>
      </c>
    </row>
    <row r="50" spans="1:2">
      <c r="A50" s="73" t="s">
        <v>366</v>
      </c>
      <c r="B50">
        <v>3</v>
      </c>
    </row>
    <row r="51" spans="1:2">
      <c r="A51" s="73" t="s">
        <v>367</v>
      </c>
      <c r="B51">
        <v>1</v>
      </c>
    </row>
    <row r="52" spans="1:2">
      <c r="A52" s="65" t="s">
        <v>380</v>
      </c>
      <c r="B52">
        <v>1</v>
      </c>
    </row>
    <row r="53" spans="1:2">
      <c r="A53" s="73" t="s">
        <v>364</v>
      </c>
      <c r="B53">
        <v>1</v>
      </c>
    </row>
    <row r="54" spans="1:2">
      <c r="A54" s="65" t="s">
        <v>381</v>
      </c>
      <c r="B54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70396-D5EF-46B9-B363-C1D26A50FC2B}">
  <sheetPr codeName="Sheet4" filterMode="1"/>
  <dimension ref="A2:L393"/>
  <sheetViews>
    <sheetView showGridLines="0" zoomScale="115" zoomScaleNormal="115" workbookViewId="0">
      <selection activeCell="I4" sqref="I4"/>
    </sheetView>
  </sheetViews>
  <sheetFormatPr defaultColWidth="11.42578125" defaultRowHeight="15"/>
  <cols>
    <col min="1" max="1" width="22" bestFit="1" customWidth="1"/>
    <col min="2" max="2" width="7.28515625" style="150" bestFit="1" customWidth="1"/>
    <col min="3" max="3" width="7" customWidth="1"/>
    <col min="4" max="4" width="8.7109375" customWidth="1"/>
    <col min="5" max="5" width="19.7109375" customWidth="1"/>
    <col min="6" max="6" width="17.7109375" bestFit="1" customWidth="1"/>
    <col min="7" max="7" width="26" bestFit="1" customWidth="1"/>
    <col min="9" max="9" width="43.28515625" bestFit="1" customWidth="1"/>
    <col min="10" max="10" width="7.42578125" bestFit="1" customWidth="1"/>
    <col min="11" max="11" width="25.7109375" bestFit="1" customWidth="1"/>
    <col min="12" max="12" width="14.85546875" bestFit="1" customWidth="1"/>
    <col min="13" max="13" width="21.28515625" customWidth="1"/>
  </cols>
  <sheetData>
    <row r="2" spans="1:12">
      <c r="A2" s="75" t="s">
        <v>134</v>
      </c>
      <c r="B2" s="147"/>
      <c r="C2" s="45"/>
      <c r="D2" s="45"/>
      <c r="E2" s="45"/>
      <c r="F2" s="45"/>
      <c r="G2" s="45"/>
      <c r="I2" s="75" t="s">
        <v>382</v>
      </c>
    </row>
    <row r="3" spans="1:12">
      <c r="A3" s="76" t="s">
        <v>383</v>
      </c>
      <c r="B3" s="148" t="s">
        <v>384</v>
      </c>
      <c r="C3" s="77" t="s">
        <v>385</v>
      </c>
      <c r="D3" s="77" t="s">
        <v>277</v>
      </c>
      <c r="E3" s="77" t="s">
        <v>386</v>
      </c>
      <c r="F3" s="77" t="s">
        <v>358</v>
      </c>
      <c r="G3" s="37" t="s">
        <v>387</v>
      </c>
      <c r="I3" s="83" t="s">
        <v>386</v>
      </c>
      <c r="J3" s="83" t="s">
        <v>384</v>
      </c>
      <c r="K3" s="83" t="s">
        <v>388</v>
      </c>
      <c r="L3" s="83" t="s">
        <v>358</v>
      </c>
    </row>
    <row r="4" spans="1:12" ht="22.5">
      <c r="A4" s="78" t="s">
        <v>389</v>
      </c>
      <c r="B4" s="45">
        <v>1020</v>
      </c>
      <c r="C4" s="149" t="s">
        <v>390</v>
      </c>
      <c r="D4" s="45">
        <v>1</v>
      </c>
      <c r="E4" s="45" t="s">
        <v>391</v>
      </c>
      <c r="F4" s="45" t="s">
        <v>359</v>
      </c>
      <c r="G4" s="79" t="s">
        <v>392</v>
      </c>
      <c r="I4" s="84" t="s">
        <v>367</v>
      </c>
      <c r="J4" s="153" t="s">
        <v>362</v>
      </c>
      <c r="K4" s="154" t="s">
        <v>393</v>
      </c>
      <c r="L4" s="85" t="s">
        <v>359</v>
      </c>
    </row>
    <row r="5" spans="1:12" ht="22.5" hidden="1">
      <c r="A5" s="78" t="s">
        <v>389</v>
      </c>
      <c r="B5" s="45">
        <v>1020</v>
      </c>
      <c r="C5" s="149" t="s">
        <v>390</v>
      </c>
      <c r="D5" s="45">
        <v>1</v>
      </c>
      <c r="E5" s="45" t="s">
        <v>394</v>
      </c>
      <c r="F5" s="45" t="s">
        <v>359</v>
      </c>
      <c r="G5" s="79" t="s">
        <v>392</v>
      </c>
      <c r="I5" s="84" t="s">
        <v>395</v>
      </c>
      <c r="J5" s="153" t="s">
        <v>362</v>
      </c>
      <c r="K5" s="154" t="s">
        <v>393</v>
      </c>
      <c r="L5" s="85" t="s">
        <v>396</v>
      </c>
    </row>
    <row r="6" spans="1:12" ht="22.5">
      <c r="A6" s="78" t="s">
        <v>393</v>
      </c>
      <c r="B6" s="45">
        <v>3010</v>
      </c>
      <c r="C6" s="149" t="s">
        <v>397</v>
      </c>
      <c r="D6" s="45">
        <v>1</v>
      </c>
      <c r="E6" s="45" t="s">
        <v>391</v>
      </c>
      <c r="F6" s="45" t="s">
        <v>359</v>
      </c>
      <c r="G6" s="79" t="s">
        <v>398</v>
      </c>
      <c r="I6" s="84" t="s">
        <v>366</v>
      </c>
      <c r="J6" s="153" t="s">
        <v>362</v>
      </c>
      <c r="K6" s="154" t="s">
        <v>393</v>
      </c>
      <c r="L6" s="85" t="s">
        <v>359</v>
      </c>
    </row>
    <row r="7" spans="1:12" ht="22.5" hidden="1">
      <c r="A7" s="78" t="s">
        <v>399</v>
      </c>
      <c r="B7" s="45">
        <v>3020</v>
      </c>
      <c r="C7" s="149" t="s">
        <v>400</v>
      </c>
      <c r="D7" s="45">
        <v>1</v>
      </c>
      <c r="E7" s="45" t="s">
        <v>391</v>
      </c>
      <c r="F7" s="45" t="s">
        <v>359</v>
      </c>
      <c r="G7" s="79" t="s">
        <v>398</v>
      </c>
      <c r="I7" s="84" t="s">
        <v>401</v>
      </c>
      <c r="J7" s="153" t="s">
        <v>362</v>
      </c>
      <c r="K7" s="154" t="s">
        <v>393</v>
      </c>
      <c r="L7" s="85" t="s">
        <v>396</v>
      </c>
    </row>
    <row r="8" spans="1:12" ht="22.5" hidden="1">
      <c r="A8" s="78" t="s">
        <v>402</v>
      </c>
      <c r="B8" s="45">
        <v>4080</v>
      </c>
      <c r="C8" s="149" t="s">
        <v>390</v>
      </c>
      <c r="D8" s="45">
        <v>1</v>
      </c>
      <c r="E8" s="45" t="s">
        <v>391</v>
      </c>
      <c r="F8" s="45" t="s">
        <v>359</v>
      </c>
      <c r="G8" s="79" t="s">
        <v>398</v>
      </c>
      <c r="I8" s="84" t="s">
        <v>403</v>
      </c>
      <c r="J8" s="153" t="s">
        <v>362</v>
      </c>
      <c r="K8" s="154" t="s">
        <v>393</v>
      </c>
      <c r="L8" s="85" t="s">
        <v>396</v>
      </c>
    </row>
    <row r="9" spans="1:12" ht="22.5" hidden="1">
      <c r="A9" s="78" t="s">
        <v>402</v>
      </c>
      <c r="B9" s="45">
        <v>4080</v>
      </c>
      <c r="C9" s="149" t="s">
        <v>400</v>
      </c>
      <c r="D9" s="45">
        <v>3</v>
      </c>
      <c r="E9" s="45" t="s">
        <v>391</v>
      </c>
      <c r="F9" s="45" t="s">
        <v>359</v>
      </c>
      <c r="G9" s="79" t="s">
        <v>398</v>
      </c>
      <c r="I9" s="86" t="s">
        <v>404</v>
      </c>
      <c r="J9" s="153" t="s">
        <v>362</v>
      </c>
      <c r="K9" s="154" t="s">
        <v>393</v>
      </c>
      <c r="L9" s="85" t="s">
        <v>396</v>
      </c>
    </row>
    <row r="10" spans="1:12" ht="22.5">
      <c r="A10" s="78" t="s">
        <v>405</v>
      </c>
      <c r="B10" s="45">
        <v>5040</v>
      </c>
      <c r="C10" s="149" t="s">
        <v>406</v>
      </c>
      <c r="D10" s="45">
        <v>1</v>
      </c>
      <c r="E10" s="45" t="s">
        <v>391</v>
      </c>
      <c r="F10" s="45" t="s">
        <v>359</v>
      </c>
      <c r="G10" s="79" t="s">
        <v>398</v>
      </c>
      <c r="I10" s="84" t="s">
        <v>367</v>
      </c>
      <c r="J10" s="153" t="s">
        <v>362</v>
      </c>
      <c r="K10" s="154" t="s">
        <v>393</v>
      </c>
      <c r="L10" s="85" t="s">
        <v>359</v>
      </c>
    </row>
    <row r="11" spans="1:12" ht="22.5" hidden="1">
      <c r="A11" s="78" t="s">
        <v>389</v>
      </c>
      <c r="B11" s="45">
        <v>1020</v>
      </c>
      <c r="C11" s="149" t="s">
        <v>390</v>
      </c>
      <c r="D11" s="45">
        <v>1</v>
      </c>
      <c r="E11" s="45" t="s">
        <v>407</v>
      </c>
      <c r="F11" s="45" t="s">
        <v>396</v>
      </c>
      <c r="G11" s="79" t="s">
        <v>392</v>
      </c>
      <c r="I11" s="84" t="s">
        <v>395</v>
      </c>
      <c r="J11" s="153" t="s">
        <v>362</v>
      </c>
      <c r="K11" s="154" t="s">
        <v>393</v>
      </c>
      <c r="L11" s="85" t="s">
        <v>396</v>
      </c>
    </row>
    <row r="12" spans="1:12" ht="22.5">
      <c r="A12" s="78" t="s">
        <v>399</v>
      </c>
      <c r="B12" s="45">
        <v>3020</v>
      </c>
      <c r="C12" s="149" t="s">
        <v>400</v>
      </c>
      <c r="D12" s="45">
        <v>1</v>
      </c>
      <c r="E12" s="45" t="s">
        <v>407</v>
      </c>
      <c r="F12" s="45" t="s">
        <v>396</v>
      </c>
      <c r="G12" s="79" t="s">
        <v>398</v>
      </c>
      <c r="I12" s="84" t="s">
        <v>367</v>
      </c>
      <c r="J12" s="153" t="s">
        <v>362</v>
      </c>
      <c r="K12" s="154" t="s">
        <v>393</v>
      </c>
      <c r="L12" s="85" t="s">
        <v>359</v>
      </c>
    </row>
    <row r="13" spans="1:12" ht="22.5">
      <c r="A13" s="78" t="s">
        <v>402</v>
      </c>
      <c r="B13" s="45">
        <v>4080</v>
      </c>
      <c r="C13" s="149" t="s">
        <v>400</v>
      </c>
      <c r="D13" s="45">
        <v>1</v>
      </c>
      <c r="E13" s="45" t="s">
        <v>407</v>
      </c>
      <c r="F13" s="45" t="s">
        <v>396</v>
      </c>
      <c r="G13" s="79" t="s">
        <v>398</v>
      </c>
      <c r="I13" s="86" t="s">
        <v>364</v>
      </c>
      <c r="J13" s="153" t="s">
        <v>362</v>
      </c>
      <c r="K13" s="154" t="s">
        <v>393</v>
      </c>
      <c r="L13" s="85" t="s">
        <v>359</v>
      </c>
    </row>
    <row r="14" spans="1:12" ht="22.5">
      <c r="A14" s="78" t="s">
        <v>408</v>
      </c>
      <c r="B14" s="45">
        <v>5120</v>
      </c>
      <c r="C14" s="149" t="s">
        <v>409</v>
      </c>
      <c r="D14" s="45">
        <v>1</v>
      </c>
      <c r="E14" s="45" t="s">
        <v>407</v>
      </c>
      <c r="F14" s="45" t="s">
        <v>396</v>
      </c>
      <c r="G14" s="79" t="s">
        <v>398</v>
      </c>
      <c r="I14" s="84" t="s">
        <v>365</v>
      </c>
      <c r="J14" s="153" t="s">
        <v>362</v>
      </c>
      <c r="K14" s="154" t="s">
        <v>393</v>
      </c>
      <c r="L14" s="85" t="s">
        <v>359</v>
      </c>
    </row>
    <row r="15" spans="1:12" ht="22.5" hidden="1">
      <c r="A15" s="78" t="s">
        <v>405</v>
      </c>
      <c r="B15" s="45">
        <v>5040</v>
      </c>
      <c r="C15" s="149" t="s">
        <v>406</v>
      </c>
      <c r="D15" s="45">
        <v>1</v>
      </c>
      <c r="E15" s="45" t="s">
        <v>407</v>
      </c>
      <c r="F15" s="45" t="s">
        <v>396</v>
      </c>
      <c r="G15" s="79" t="s">
        <v>398</v>
      </c>
      <c r="I15" s="86" t="s">
        <v>395</v>
      </c>
      <c r="J15" s="153" t="s">
        <v>362</v>
      </c>
      <c r="K15" s="154" t="s">
        <v>393</v>
      </c>
      <c r="L15" s="85" t="s">
        <v>396</v>
      </c>
    </row>
    <row r="16" spans="1:12" ht="22.5">
      <c r="A16" s="78" t="s">
        <v>389</v>
      </c>
      <c r="B16" s="45">
        <v>1020</v>
      </c>
      <c r="C16" s="149" t="s">
        <v>390</v>
      </c>
      <c r="D16" s="45">
        <v>9</v>
      </c>
      <c r="E16" s="45" t="s">
        <v>410</v>
      </c>
      <c r="F16" s="45" t="s">
        <v>359</v>
      </c>
      <c r="G16" s="79" t="s">
        <v>392</v>
      </c>
      <c r="I16" s="86" t="s">
        <v>366</v>
      </c>
      <c r="J16" s="153" t="s">
        <v>362</v>
      </c>
      <c r="K16" s="154" t="s">
        <v>393</v>
      </c>
      <c r="L16" s="85" t="s">
        <v>359</v>
      </c>
    </row>
    <row r="17" spans="1:12" ht="22.5">
      <c r="A17" s="78" t="s">
        <v>393</v>
      </c>
      <c r="B17" s="45">
        <v>3010</v>
      </c>
      <c r="C17" s="149" t="s">
        <v>397</v>
      </c>
      <c r="D17" s="45">
        <v>9</v>
      </c>
      <c r="E17" s="45" t="s">
        <v>410</v>
      </c>
      <c r="F17" s="45" t="s">
        <v>359</v>
      </c>
      <c r="G17" s="79" t="s">
        <v>392</v>
      </c>
      <c r="I17" s="84" t="s">
        <v>366</v>
      </c>
      <c r="J17" s="153" t="s">
        <v>362</v>
      </c>
      <c r="K17" s="154" t="s">
        <v>393</v>
      </c>
      <c r="L17" s="85" t="s">
        <v>359</v>
      </c>
    </row>
    <row r="18" spans="1:12" ht="22.5" hidden="1">
      <c r="A18" s="78" t="s">
        <v>399</v>
      </c>
      <c r="B18" s="45">
        <v>3020</v>
      </c>
      <c r="C18" s="149" t="s">
        <v>411</v>
      </c>
      <c r="D18" s="45">
        <v>18</v>
      </c>
      <c r="E18" s="45" t="s">
        <v>410</v>
      </c>
      <c r="F18" s="45" t="s">
        <v>359</v>
      </c>
      <c r="G18" s="79" t="s">
        <v>392</v>
      </c>
      <c r="I18" s="84" t="s">
        <v>412</v>
      </c>
      <c r="J18" s="153" t="s">
        <v>362</v>
      </c>
      <c r="K18" s="154" t="s">
        <v>393</v>
      </c>
      <c r="L18" s="85" t="s">
        <v>359</v>
      </c>
    </row>
    <row r="19" spans="1:12" ht="22.5" hidden="1">
      <c r="A19" s="78" t="s">
        <v>399</v>
      </c>
      <c r="B19" s="45">
        <v>3020</v>
      </c>
      <c r="C19" s="149" t="s">
        <v>400</v>
      </c>
      <c r="D19" s="45">
        <v>18</v>
      </c>
      <c r="E19" s="45" t="s">
        <v>410</v>
      </c>
      <c r="F19" s="45" t="s">
        <v>359</v>
      </c>
      <c r="G19" s="79" t="s">
        <v>392</v>
      </c>
      <c r="I19" s="84" t="s">
        <v>404</v>
      </c>
      <c r="J19" s="153" t="s">
        <v>362</v>
      </c>
      <c r="K19" s="154" t="s">
        <v>393</v>
      </c>
      <c r="L19" s="85" t="s">
        <v>396</v>
      </c>
    </row>
    <row r="20" spans="1:12" ht="22.5" hidden="1">
      <c r="A20" s="78" t="s">
        <v>402</v>
      </c>
      <c r="B20" s="45">
        <v>4080</v>
      </c>
      <c r="C20" s="149" t="s">
        <v>390</v>
      </c>
      <c r="D20" s="45">
        <v>9</v>
      </c>
      <c r="E20" s="45" t="s">
        <v>410</v>
      </c>
      <c r="F20" s="45" t="s">
        <v>359</v>
      </c>
      <c r="G20" s="79" t="s">
        <v>392</v>
      </c>
      <c r="I20" s="84" t="s">
        <v>413</v>
      </c>
      <c r="J20" s="153" t="s">
        <v>362</v>
      </c>
      <c r="K20" s="154" t="s">
        <v>393</v>
      </c>
      <c r="L20" s="85" t="s">
        <v>359</v>
      </c>
    </row>
    <row r="21" spans="1:12" ht="22.5">
      <c r="A21" s="78" t="s">
        <v>402</v>
      </c>
      <c r="B21" s="45">
        <v>4080</v>
      </c>
      <c r="C21" s="149" t="s">
        <v>400</v>
      </c>
      <c r="D21" s="45">
        <v>9</v>
      </c>
      <c r="E21" s="45" t="s">
        <v>410</v>
      </c>
      <c r="F21" s="45" t="s">
        <v>359</v>
      </c>
      <c r="G21" s="79" t="s">
        <v>392</v>
      </c>
      <c r="I21" s="84" t="s">
        <v>364</v>
      </c>
      <c r="J21" s="153" t="s">
        <v>362</v>
      </c>
      <c r="K21" s="154" t="s">
        <v>393</v>
      </c>
      <c r="L21" s="85" t="s">
        <v>359</v>
      </c>
    </row>
    <row r="22" spans="1:12" ht="22.5" hidden="1">
      <c r="A22" s="78" t="s">
        <v>405</v>
      </c>
      <c r="B22" s="45">
        <v>5040</v>
      </c>
      <c r="C22" s="149" t="s">
        <v>406</v>
      </c>
      <c r="D22" s="45">
        <v>9</v>
      </c>
      <c r="E22" s="45" t="s">
        <v>410</v>
      </c>
      <c r="F22" s="45" t="s">
        <v>359</v>
      </c>
      <c r="G22" s="79" t="s">
        <v>392</v>
      </c>
      <c r="I22" s="84" t="s">
        <v>395</v>
      </c>
      <c r="J22" s="153" t="s">
        <v>362</v>
      </c>
      <c r="K22" s="154" t="s">
        <v>393</v>
      </c>
      <c r="L22" s="85" t="s">
        <v>396</v>
      </c>
    </row>
    <row r="23" spans="1:12" ht="22.5" hidden="1">
      <c r="A23" s="78" t="s">
        <v>414</v>
      </c>
      <c r="B23" s="45">
        <v>5310</v>
      </c>
      <c r="C23" s="149" t="s">
        <v>415</v>
      </c>
      <c r="D23" s="45">
        <v>9</v>
      </c>
      <c r="E23" s="45" t="s">
        <v>410</v>
      </c>
      <c r="F23" s="45" t="s">
        <v>396</v>
      </c>
      <c r="G23" s="79" t="s">
        <v>392</v>
      </c>
      <c r="I23" s="84" t="s">
        <v>416</v>
      </c>
      <c r="J23" s="153" t="s">
        <v>362</v>
      </c>
      <c r="K23" s="154" t="s">
        <v>393</v>
      </c>
      <c r="L23" s="85" t="s">
        <v>396</v>
      </c>
    </row>
    <row r="24" spans="1:12" ht="22.5" hidden="1">
      <c r="A24" s="78" t="s">
        <v>393</v>
      </c>
      <c r="B24" s="45">
        <v>3010</v>
      </c>
      <c r="C24" s="149" t="s">
        <v>397</v>
      </c>
      <c r="D24" s="45">
        <v>1</v>
      </c>
      <c r="E24" s="45" t="s">
        <v>410</v>
      </c>
      <c r="F24" s="45" t="s">
        <v>359</v>
      </c>
      <c r="G24" s="79" t="s">
        <v>392</v>
      </c>
      <c r="I24" s="84" t="s">
        <v>417</v>
      </c>
      <c r="J24" s="153" t="s">
        <v>362</v>
      </c>
      <c r="K24" s="154" t="s">
        <v>393</v>
      </c>
      <c r="L24" s="85" t="s">
        <v>396</v>
      </c>
    </row>
    <row r="25" spans="1:12" ht="22.5">
      <c r="A25" s="78" t="s">
        <v>399</v>
      </c>
      <c r="B25" s="45">
        <v>3020</v>
      </c>
      <c r="C25" s="149" t="s">
        <v>411</v>
      </c>
      <c r="D25" s="45">
        <v>2</v>
      </c>
      <c r="E25" s="45" t="s">
        <v>410</v>
      </c>
      <c r="F25" s="45" t="s">
        <v>359</v>
      </c>
      <c r="G25" s="79" t="s">
        <v>392</v>
      </c>
      <c r="I25" s="84" t="s">
        <v>365</v>
      </c>
      <c r="J25" s="153" t="s">
        <v>362</v>
      </c>
      <c r="K25" s="154" t="s">
        <v>393</v>
      </c>
      <c r="L25" s="85" t="s">
        <v>359</v>
      </c>
    </row>
    <row r="26" spans="1:12" ht="22.5">
      <c r="A26" s="78" t="s">
        <v>405</v>
      </c>
      <c r="B26" s="45">
        <v>5040</v>
      </c>
      <c r="C26" s="149" t="s">
        <v>406</v>
      </c>
      <c r="D26" s="45">
        <v>1</v>
      </c>
      <c r="E26" s="45" t="s">
        <v>410</v>
      </c>
      <c r="F26" s="45" t="s">
        <v>359</v>
      </c>
      <c r="G26" s="79" t="s">
        <v>392</v>
      </c>
      <c r="I26" s="84" t="s">
        <v>363</v>
      </c>
      <c r="J26" s="153" t="s">
        <v>362</v>
      </c>
      <c r="K26" s="154" t="s">
        <v>393</v>
      </c>
      <c r="L26" s="85" t="s">
        <v>359</v>
      </c>
    </row>
    <row r="27" spans="1:12" ht="22.5" hidden="1">
      <c r="A27" s="78" t="s">
        <v>414</v>
      </c>
      <c r="B27" s="45">
        <v>5310</v>
      </c>
      <c r="C27" s="149" t="s">
        <v>415</v>
      </c>
      <c r="D27" s="45">
        <v>1</v>
      </c>
      <c r="E27" s="45" t="s">
        <v>410</v>
      </c>
      <c r="F27" s="45" t="s">
        <v>396</v>
      </c>
      <c r="G27" s="79" t="s">
        <v>392</v>
      </c>
      <c r="I27" s="84" t="s">
        <v>404</v>
      </c>
      <c r="J27" s="153" t="s">
        <v>362</v>
      </c>
      <c r="K27" s="154" t="s">
        <v>393</v>
      </c>
      <c r="L27" s="85" t="s">
        <v>396</v>
      </c>
    </row>
    <row r="28" spans="1:12" ht="22.5" hidden="1">
      <c r="A28" s="78" t="s">
        <v>418</v>
      </c>
      <c r="B28" s="152" t="s">
        <v>419</v>
      </c>
      <c r="C28" s="149" t="s">
        <v>415</v>
      </c>
      <c r="D28" s="45">
        <v>1</v>
      </c>
      <c r="E28" s="45" t="s">
        <v>420</v>
      </c>
      <c r="F28" s="45" t="s">
        <v>359</v>
      </c>
      <c r="G28" s="79" t="s">
        <v>392</v>
      </c>
      <c r="I28" s="84" t="s">
        <v>412</v>
      </c>
      <c r="J28" s="153" t="s">
        <v>362</v>
      </c>
      <c r="K28" s="154" t="s">
        <v>393</v>
      </c>
      <c r="L28" s="85" t="s">
        <v>359</v>
      </c>
    </row>
    <row r="29" spans="1:12" ht="22.5" hidden="1">
      <c r="A29" s="78" t="s">
        <v>418</v>
      </c>
      <c r="B29" s="152" t="s">
        <v>419</v>
      </c>
      <c r="C29" s="149" t="s">
        <v>415</v>
      </c>
      <c r="D29" s="45">
        <v>1</v>
      </c>
      <c r="E29" s="45" t="s">
        <v>421</v>
      </c>
      <c r="F29" s="45" t="s">
        <v>396</v>
      </c>
      <c r="G29" s="79" t="s">
        <v>392</v>
      </c>
      <c r="I29" s="84" t="s">
        <v>401</v>
      </c>
      <c r="J29" s="153" t="s">
        <v>362</v>
      </c>
      <c r="K29" s="154" t="s">
        <v>393</v>
      </c>
      <c r="L29" s="85" t="s">
        <v>396</v>
      </c>
    </row>
    <row r="30" spans="1:12" ht="22.5" hidden="1">
      <c r="A30" s="78" t="s">
        <v>422</v>
      </c>
      <c r="B30" s="152" t="s">
        <v>423</v>
      </c>
      <c r="C30" s="149" t="s">
        <v>397</v>
      </c>
      <c r="D30" s="45">
        <v>1</v>
      </c>
      <c r="E30" s="45" t="s">
        <v>52</v>
      </c>
      <c r="F30" s="45" t="s">
        <v>396</v>
      </c>
      <c r="G30" s="79" t="s">
        <v>392</v>
      </c>
      <c r="I30" s="84" t="s">
        <v>403</v>
      </c>
      <c r="J30" s="153" t="s">
        <v>362</v>
      </c>
      <c r="K30" s="154" t="s">
        <v>393</v>
      </c>
      <c r="L30" s="85" t="s">
        <v>396</v>
      </c>
    </row>
    <row r="31" spans="1:12" ht="22.5" hidden="1">
      <c r="A31" s="78" t="s">
        <v>422</v>
      </c>
      <c r="B31" s="152" t="s">
        <v>423</v>
      </c>
      <c r="C31" s="149" t="s">
        <v>397</v>
      </c>
      <c r="D31" s="45">
        <v>1</v>
      </c>
      <c r="E31" s="45" t="s">
        <v>36</v>
      </c>
      <c r="F31" s="45" t="s">
        <v>396</v>
      </c>
      <c r="G31" s="79" t="s">
        <v>392</v>
      </c>
      <c r="I31" s="84" t="s">
        <v>395</v>
      </c>
      <c r="J31" s="153" t="s">
        <v>368</v>
      </c>
      <c r="K31" s="154" t="s">
        <v>399</v>
      </c>
      <c r="L31" s="85" t="s">
        <v>396</v>
      </c>
    </row>
    <row r="32" spans="1:12" ht="22.5" hidden="1">
      <c r="A32" s="78" t="s">
        <v>422</v>
      </c>
      <c r="B32" s="152" t="s">
        <v>423</v>
      </c>
      <c r="C32" s="149" t="s">
        <v>397</v>
      </c>
      <c r="D32" s="45">
        <v>1</v>
      </c>
      <c r="E32" s="45" t="s">
        <v>61</v>
      </c>
      <c r="F32" s="45" t="s">
        <v>396</v>
      </c>
      <c r="G32" s="79" t="s">
        <v>392</v>
      </c>
      <c r="I32" s="84" t="s">
        <v>395</v>
      </c>
      <c r="J32" s="153" t="s">
        <v>368</v>
      </c>
      <c r="K32" s="154" t="s">
        <v>399</v>
      </c>
      <c r="L32" s="85" t="s">
        <v>396</v>
      </c>
    </row>
    <row r="33" spans="1:12" ht="22.5">
      <c r="A33" s="78" t="s">
        <v>422</v>
      </c>
      <c r="B33" s="152" t="s">
        <v>423</v>
      </c>
      <c r="C33" s="149" t="s">
        <v>397</v>
      </c>
      <c r="D33" s="45">
        <v>1</v>
      </c>
      <c r="E33" s="45" t="s">
        <v>74</v>
      </c>
      <c r="F33" s="45" t="s">
        <v>396</v>
      </c>
      <c r="G33" s="79" t="s">
        <v>392</v>
      </c>
      <c r="I33" s="84" t="s">
        <v>365</v>
      </c>
      <c r="J33" s="153" t="s">
        <v>368</v>
      </c>
      <c r="K33" s="154" t="s">
        <v>399</v>
      </c>
      <c r="L33" s="85" t="s">
        <v>359</v>
      </c>
    </row>
    <row r="34" spans="1:12" ht="22.5">
      <c r="A34" s="78" t="s">
        <v>422</v>
      </c>
      <c r="B34" s="152" t="s">
        <v>423</v>
      </c>
      <c r="C34" s="149" t="s">
        <v>397</v>
      </c>
      <c r="D34" s="45">
        <v>1</v>
      </c>
      <c r="E34" s="45" t="s">
        <v>424</v>
      </c>
      <c r="F34" s="45" t="s">
        <v>396</v>
      </c>
      <c r="G34" s="79" t="s">
        <v>392</v>
      </c>
      <c r="I34" s="84" t="s">
        <v>425</v>
      </c>
      <c r="J34" s="153" t="s">
        <v>368</v>
      </c>
      <c r="K34" s="154" t="s">
        <v>399</v>
      </c>
      <c r="L34" s="85" t="s">
        <v>359</v>
      </c>
    </row>
    <row r="35" spans="1:12" ht="22.5">
      <c r="A35" s="78" t="s">
        <v>422</v>
      </c>
      <c r="B35" s="152" t="s">
        <v>423</v>
      </c>
      <c r="C35" s="149" t="s">
        <v>397</v>
      </c>
      <c r="D35" s="45">
        <v>1</v>
      </c>
      <c r="E35" s="45" t="s">
        <v>426</v>
      </c>
      <c r="F35" s="45" t="s">
        <v>359</v>
      </c>
      <c r="G35" s="79" t="s">
        <v>392</v>
      </c>
      <c r="I35" s="84" t="s">
        <v>371</v>
      </c>
      <c r="J35" s="153" t="s">
        <v>368</v>
      </c>
      <c r="K35" s="154" t="s">
        <v>399</v>
      </c>
      <c r="L35" s="85" t="s">
        <v>359</v>
      </c>
    </row>
    <row r="36" spans="1:12" ht="22.5" hidden="1">
      <c r="A36" s="78" t="s">
        <v>422</v>
      </c>
      <c r="B36" s="152" t="s">
        <v>423</v>
      </c>
      <c r="C36" s="149" t="s">
        <v>397</v>
      </c>
      <c r="D36" s="45">
        <v>1</v>
      </c>
      <c r="E36" s="45" t="s">
        <v>427</v>
      </c>
      <c r="F36" s="45" t="s">
        <v>359</v>
      </c>
      <c r="G36" s="79" t="s">
        <v>392</v>
      </c>
      <c r="I36" s="87" t="s">
        <v>428</v>
      </c>
      <c r="J36" s="153" t="s">
        <v>368</v>
      </c>
      <c r="K36" s="154" t="s">
        <v>399</v>
      </c>
      <c r="L36" s="85" t="s">
        <v>359</v>
      </c>
    </row>
    <row r="37" spans="1:12" ht="22.5">
      <c r="A37" s="78" t="s">
        <v>422</v>
      </c>
      <c r="B37" s="152" t="s">
        <v>423</v>
      </c>
      <c r="C37" s="149" t="s">
        <v>397</v>
      </c>
      <c r="D37" s="45">
        <v>1</v>
      </c>
      <c r="E37" s="45" t="s">
        <v>196</v>
      </c>
      <c r="F37" s="45" t="s">
        <v>359</v>
      </c>
      <c r="G37" s="79" t="s">
        <v>392</v>
      </c>
      <c r="I37" s="84" t="s">
        <v>366</v>
      </c>
      <c r="J37" s="153" t="s">
        <v>368</v>
      </c>
      <c r="K37" s="154" t="s">
        <v>399</v>
      </c>
      <c r="L37" s="85" t="s">
        <v>359</v>
      </c>
    </row>
    <row r="38" spans="1:12" ht="22.5" hidden="1">
      <c r="A38" s="78" t="s">
        <v>389</v>
      </c>
      <c r="B38" s="45">
        <v>1020</v>
      </c>
      <c r="C38" s="149" t="s">
        <v>390</v>
      </c>
      <c r="D38" s="45">
        <v>1</v>
      </c>
      <c r="E38" s="45" t="s">
        <v>421</v>
      </c>
      <c r="F38" s="45" t="s">
        <v>396</v>
      </c>
      <c r="G38" s="79" t="s">
        <v>392</v>
      </c>
      <c r="I38" s="84" t="s">
        <v>429</v>
      </c>
      <c r="J38" s="153" t="s">
        <v>368</v>
      </c>
      <c r="K38" s="154" t="s">
        <v>399</v>
      </c>
      <c r="L38" s="85" t="s">
        <v>359</v>
      </c>
    </row>
    <row r="39" spans="1:12" ht="22.5">
      <c r="A39" s="78" t="s">
        <v>389</v>
      </c>
      <c r="B39" s="45">
        <v>1020</v>
      </c>
      <c r="C39" s="149" t="s">
        <v>411</v>
      </c>
      <c r="D39" s="45">
        <v>1</v>
      </c>
      <c r="E39" s="45" t="s">
        <v>420</v>
      </c>
      <c r="F39" s="45" t="s">
        <v>359</v>
      </c>
      <c r="G39" s="79" t="s">
        <v>392</v>
      </c>
      <c r="I39" s="84" t="s">
        <v>371</v>
      </c>
      <c r="J39" s="153" t="s">
        <v>368</v>
      </c>
      <c r="K39" s="154" t="s">
        <v>399</v>
      </c>
      <c r="L39" s="85" t="s">
        <v>359</v>
      </c>
    </row>
    <row r="40" spans="1:12" ht="22.5">
      <c r="A40" s="78" t="s">
        <v>389</v>
      </c>
      <c r="B40" s="45">
        <v>1020</v>
      </c>
      <c r="C40" s="149" t="s">
        <v>411</v>
      </c>
      <c r="D40" s="45">
        <v>3</v>
      </c>
      <c r="E40" s="45" t="s">
        <v>421</v>
      </c>
      <c r="F40" s="45" t="s">
        <v>396</v>
      </c>
      <c r="G40" s="79" t="s">
        <v>392</v>
      </c>
      <c r="I40" s="84" t="s">
        <v>371</v>
      </c>
      <c r="J40" s="153" t="s">
        <v>368</v>
      </c>
      <c r="K40" s="154" t="s">
        <v>399</v>
      </c>
      <c r="L40" s="85" t="s">
        <v>359</v>
      </c>
    </row>
    <row r="41" spans="1:12" ht="22.5" hidden="1">
      <c r="A41" s="78" t="s">
        <v>389</v>
      </c>
      <c r="B41" s="45">
        <v>1020</v>
      </c>
      <c r="C41" s="149" t="s">
        <v>411</v>
      </c>
      <c r="D41" s="45">
        <v>1</v>
      </c>
      <c r="E41" s="45" t="s">
        <v>36</v>
      </c>
      <c r="F41" s="45" t="s">
        <v>396</v>
      </c>
      <c r="G41" s="79" t="s">
        <v>392</v>
      </c>
      <c r="I41" s="84" t="s">
        <v>416</v>
      </c>
      <c r="J41" s="153" t="s">
        <v>368</v>
      </c>
      <c r="K41" s="154" t="s">
        <v>399</v>
      </c>
      <c r="L41" s="85" t="s">
        <v>396</v>
      </c>
    </row>
    <row r="42" spans="1:12" ht="22.5" hidden="1">
      <c r="A42" s="78" t="s">
        <v>389</v>
      </c>
      <c r="B42" s="45">
        <v>1020</v>
      </c>
      <c r="C42" s="149" t="s">
        <v>411</v>
      </c>
      <c r="D42" s="45">
        <v>1</v>
      </c>
      <c r="E42" s="45" t="s">
        <v>52</v>
      </c>
      <c r="F42" s="45" t="s">
        <v>396</v>
      </c>
      <c r="G42" s="79" t="s">
        <v>392</v>
      </c>
      <c r="I42" s="84" t="s">
        <v>428</v>
      </c>
      <c r="J42" s="153" t="s">
        <v>368</v>
      </c>
      <c r="K42" s="154" t="s">
        <v>399</v>
      </c>
      <c r="L42" s="85" t="s">
        <v>359</v>
      </c>
    </row>
    <row r="43" spans="1:12" ht="22.5" hidden="1">
      <c r="A43" s="78" t="s">
        <v>389</v>
      </c>
      <c r="B43" s="45">
        <v>1020</v>
      </c>
      <c r="C43" s="149" t="s">
        <v>411</v>
      </c>
      <c r="D43" s="45">
        <v>1</v>
      </c>
      <c r="E43" s="45" t="s">
        <v>61</v>
      </c>
      <c r="F43" s="45" t="s">
        <v>396</v>
      </c>
      <c r="G43" s="79" t="s">
        <v>392</v>
      </c>
      <c r="I43" s="84" t="s">
        <v>428</v>
      </c>
      <c r="J43" s="153" t="s">
        <v>368</v>
      </c>
      <c r="K43" s="154" t="s">
        <v>399</v>
      </c>
      <c r="L43" s="85" t="s">
        <v>359</v>
      </c>
    </row>
    <row r="44" spans="1:12" ht="22.5">
      <c r="A44" s="78" t="s">
        <v>389</v>
      </c>
      <c r="B44" s="45">
        <v>1020</v>
      </c>
      <c r="C44" s="149" t="s">
        <v>411</v>
      </c>
      <c r="D44" s="45">
        <v>1</v>
      </c>
      <c r="E44" s="45" t="s">
        <v>74</v>
      </c>
      <c r="F44" s="45" t="s">
        <v>396</v>
      </c>
      <c r="G44" s="79" t="s">
        <v>392</v>
      </c>
      <c r="I44" s="84" t="s">
        <v>366</v>
      </c>
      <c r="J44" s="153" t="s">
        <v>368</v>
      </c>
      <c r="K44" s="154" t="s">
        <v>399</v>
      </c>
      <c r="L44" s="85" t="s">
        <v>359</v>
      </c>
    </row>
    <row r="45" spans="1:12" ht="22.5">
      <c r="A45" s="78" t="s">
        <v>389</v>
      </c>
      <c r="B45" s="45">
        <v>1020</v>
      </c>
      <c r="C45" s="149" t="s">
        <v>411</v>
      </c>
      <c r="D45" s="45">
        <v>1</v>
      </c>
      <c r="E45" s="45" t="s">
        <v>424</v>
      </c>
      <c r="F45" s="45" t="s">
        <v>396</v>
      </c>
      <c r="G45" s="79" t="s">
        <v>392</v>
      </c>
      <c r="I45" s="84" t="s">
        <v>372</v>
      </c>
      <c r="J45" s="153" t="s">
        <v>368</v>
      </c>
      <c r="K45" s="154" t="s">
        <v>399</v>
      </c>
      <c r="L45" s="85" t="s">
        <v>359</v>
      </c>
    </row>
    <row r="46" spans="1:12" ht="22.5">
      <c r="A46" s="78" t="s">
        <v>393</v>
      </c>
      <c r="B46" s="45">
        <v>3010</v>
      </c>
      <c r="C46" s="149" t="s">
        <v>397</v>
      </c>
      <c r="D46" s="45">
        <v>1</v>
      </c>
      <c r="E46" s="45" t="s">
        <v>420</v>
      </c>
      <c r="F46" s="45" t="s">
        <v>359</v>
      </c>
      <c r="G46" s="79" t="s">
        <v>398</v>
      </c>
      <c r="I46" s="84" t="s">
        <v>366</v>
      </c>
      <c r="J46" s="153" t="s">
        <v>368</v>
      </c>
      <c r="K46" s="154" t="s">
        <v>399</v>
      </c>
      <c r="L46" s="85" t="s">
        <v>359</v>
      </c>
    </row>
    <row r="47" spans="1:12" ht="22.5" hidden="1">
      <c r="A47" s="78" t="s">
        <v>393</v>
      </c>
      <c r="B47" s="45">
        <v>3010</v>
      </c>
      <c r="C47" s="149" t="s">
        <v>397</v>
      </c>
      <c r="D47" s="45">
        <v>3</v>
      </c>
      <c r="E47" s="45" t="s">
        <v>421</v>
      </c>
      <c r="F47" s="45" t="s">
        <v>396</v>
      </c>
      <c r="G47" s="79" t="s">
        <v>398</v>
      </c>
      <c r="I47" s="84" t="s">
        <v>404</v>
      </c>
      <c r="J47" s="153" t="s">
        <v>368</v>
      </c>
      <c r="K47" s="154" t="s">
        <v>399</v>
      </c>
      <c r="L47" s="85" t="s">
        <v>396</v>
      </c>
    </row>
    <row r="48" spans="1:12" ht="22.5" hidden="1">
      <c r="A48" s="78" t="s">
        <v>393</v>
      </c>
      <c r="B48" s="45">
        <v>3010</v>
      </c>
      <c r="C48" s="149" t="s">
        <v>397</v>
      </c>
      <c r="D48" s="45">
        <v>1</v>
      </c>
      <c r="E48" s="45" t="s">
        <v>36</v>
      </c>
      <c r="F48" s="45" t="s">
        <v>396</v>
      </c>
      <c r="G48" s="79" t="s">
        <v>398</v>
      </c>
      <c r="I48" s="84" t="s">
        <v>428</v>
      </c>
      <c r="J48" s="153" t="s">
        <v>368</v>
      </c>
      <c r="K48" s="154" t="s">
        <v>399</v>
      </c>
      <c r="L48" s="85" t="s">
        <v>359</v>
      </c>
    </row>
    <row r="49" spans="1:12" ht="22.5" hidden="1">
      <c r="A49" s="78" t="s">
        <v>393</v>
      </c>
      <c r="B49" s="45">
        <v>3010</v>
      </c>
      <c r="C49" s="149" t="s">
        <v>397</v>
      </c>
      <c r="D49" s="45">
        <v>1</v>
      </c>
      <c r="E49" s="45" t="s">
        <v>52</v>
      </c>
      <c r="F49" s="45" t="s">
        <v>396</v>
      </c>
      <c r="G49" s="79" t="s">
        <v>398</v>
      </c>
      <c r="I49" s="84" t="s">
        <v>404</v>
      </c>
      <c r="J49" s="153" t="s">
        <v>368</v>
      </c>
      <c r="K49" s="154" t="s">
        <v>399</v>
      </c>
      <c r="L49" s="85" t="s">
        <v>396</v>
      </c>
    </row>
    <row r="50" spans="1:12" ht="22.5" hidden="1">
      <c r="A50" s="78" t="s">
        <v>393</v>
      </c>
      <c r="B50" s="45">
        <v>3010</v>
      </c>
      <c r="C50" s="149" t="s">
        <v>397</v>
      </c>
      <c r="D50" s="45">
        <v>1</v>
      </c>
      <c r="E50" s="45" t="s">
        <v>61</v>
      </c>
      <c r="F50" s="45" t="s">
        <v>396</v>
      </c>
      <c r="G50" s="79" t="s">
        <v>398</v>
      </c>
      <c r="I50" s="84" t="s">
        <v>412</v>
      </c>
      <c r="J50" s="153" t="s">
        <v>368</v>
      </c>
      <c r="K50" s="154" t="s">
        <v>399</v>
      </c>
      <c r="L50" s="85" t="s">
        <v>359</v>
      </c>
    </row>
    <row r="51" spans="1:12" ht="22.5" hidden="1">
      <c r="A51" s="78" t="s">
        <v>393</v>
      </c>
      <c r="B51" s="45">
        <v>3010</v>
      </c>
      <c r="C51" s="149" t="s">
        <v>397</v>
      </c>
      <c r="D51" s="45">
        <v>1</v>
      </c>
      <c r="E51" s="45" t="s">
        <v>74</v>
      </c>
      <c r="F51" s="45" t="s">
        <v>396</v>
      </c>
      <c r="G51" s="79" t="s">
        <v>398</v>
      </c>
      <c r="I51" s="84" t="s">
        <v>428</v>
      </c>
      <c r="J51" s="153" t="s">
        <v>368</v>
      </c>
      <c r="K51" s="154" t="s">
        <v>399</v>
      </c>
      <c r="L51" s="85" t="s">
        <v>359</v>
      </c>
    </row>
    <row r="52" spans="1:12" ht="22.5" hidden="1">
      <c r="A52" s="78" t="s">
        <v>393</v>
      </c>
      <c r="B52" s="45">
        <v>3010</v>
      </c>
      <c r="C52" s="149" t="s">
        <v>397</v>
      </c>
      <c r="D52" s="45">
        <v>1</v>
      </c>
      <c r="E52" s="45" t="s">
        <v>424</v>
      </c>
      <c r="F52" s="45" t="s">
        <v>396</v>
      </c>
      <c r="G52" s="79" t="s">
        <v>398</v>
      </c>
      <c r="I52" s="84" t="s">
        <v>430</v>
      </c>
      <c r="J52" s="153" t="s">
        <v>368</v>
      </c>
      <c r="K52" s="154" t="s">
        <v>399</v>
      </c>
      <c r="L52" s="85" t="s">
        <v>359</v>
      </c>
    </row>
    <row r="53" spans="1:12" ht="22.5">
      <c r="A53" s="78" t="s">
        <v>393</v>
      </c>
      <c r="B53" s="45">
        <v>3010</v>
      </c>
      <c r="C53" s="149" t="s">
        <v>397</v>
      </c>
      <c r="D53" s="45">
        <v>1</v>
      </c>
      <c r="E53" s="45" t="s">
        <v>426</v>
      </c>
      <c r="F53" s="45" t="s">
        <v>359</v>
      </c>
      <c r="G53" s="79" t="s">
        <v>398</v>
      </c>
      <c r="I53" s="84" t="s">
        <v>371</v>
      </c>
      <c r="J53" s="153" t="s">
        <v>368</v>
      </c>
      <c r="K53" s="154" t="s">
        <v>399</v>
      </c>
      <c r="L53" s="85" t="s">
        <v>359</v>
      </c>
    </row>
    <row r="54" spans="1:12" ht="22.5" hidden="1">
      <c r="A54" s="78" t="s">
        <v>393</v>
      </c>
      <c r="B54" s="45">
        <v>3010</v>
      </c>
      <c r="C54" s="149" t="s">
        <v>397</v>
      </c>
      <c r="D54" s="45">
        <v>1</v>
      </c>
      <c r="E54" s="45" t="s">
        <v>427</v>
      </c>
      <c r="F54" s="45" t="s">
        <v>359</v>
      </c>
      <c r="G54" s="79" t="s">
        <v>398</v>
      </c>
      <c r="I54" s="84" t="s">
        <v>428</v>
      </c>
      <c r="J54" s="153" t="s">
        <v>368</v>
      </c>
      <c r="K54" s="154" t="s">
        <v>399</v>
      </c>
      <c r="L54" s="85" t="s">
        <v>359</v>
      </c>
    </row>
    <row r="55" spans="1:12" ht="22.5">
      <c r="A55" s="78" t="s">
        <v>399</v>
      </c>
      <c r="B55" s="45">
        <v>3020</v>
      </c>
      <c r="C55" s="149" t="s">
        <v>411</v>
      </c>
      <c r="D55" s="45">
        <v>1</v>
      </c>
      <c r="E55" s="45" t="s">
        <v>421</v>
      </c>
      <c r="F55" s="45" t="s">
        <v>396</v>
      </c>
      <c r="G55" s="79" t="s">
        <v>398</v>
      </c>
      <c r="I55" s="84" t="s">
        <v>371</v>
      </c>
      <c r="J55" s="153" t="s">
        <v>368</v>
      </c>
      <c r="K55" s="154" t="s">
        <v>399</v>
      </c>
      <c r="L55" s="85" t="s">
        <v>359</v>
      </c>
    </row>
    <row r="56" spans="1:12" ht="22.5">
      <c r="A56" s="78" t="s">
        <v>399</v>
      </c>
      <c r="B56" s="45">
        <v>3020</v>
      </c>
      <c r="C56" s="149" t="s">
        <v>431</v>
      </c>
      <c r="D56" s="45">
        <v>1</v>
      </c>
      <c r="E56" s="45" t="s">
        <v>36</v>
      </c>
      <c r="F56" s="45" t="s">
        <v>396</v>
      </c>
      <c r="G56" s="79" t="s">
        <v>398</v>
      </c>
      <c r="I56" s="84" t="s">
        <v>367</v>
      </c>
      <c r="J56" s="153" t="s">
        <v>368</v>
      </c>
      <c r="K56" s="154" t="s">
        <v>399</v>
      </c>
      <c r="L56" s="85" t="s">
        <v>359</v>
      </c>
    </row>
    <row r="57" spans="1:12" ht="22.5">
      <c r="A57" s="78" t="s">
        <v>399</v>
      </c>
      <c r="B57" s="45">
        <v>3020</v>
      </c>
      <c r="C57" s="149" t="s">
        <v>431</v>
      </c>
      <c r="D57" s="45">
        <v>1</v>
      </c>
      <c r="E57" s="45" t="s">
        <v>74</v>
      </c>
      <c r="F57" s="45" t="s">
        <v>396</v>
      </c>
      <c r="G57" s="79" t="s">
        <v>398</v>
      </c>
      <c r="I57" s="84" t="s">
        <v>363</v>
      </c>
      <c r="J57" s="153" t="s">
        <v>368</v>
      </c>
      <c r="K57" s="154" t="s">
        <v>399</v>
      </c>
      <c r="L57" s="85" t="s">
        <v>359</v>
      </c>
    </row>
    <row r="58" spans="1:12" ht="22.5" hidden="1">
      <c r="A58" s="78" t="s">
        <v>399</v>
      </c>
      <c r="B58" s="45">
        <v>3020</v>
      </c>
      <c r="C58" s="149" t="s">
        <v>431</v>
      </c>
      <c r="D58" s="45">
        <v>3</v>
      </c>
      <c r="E58" s="45" t="s">
        <v>421</v>
      </c>
      <c r="F58" s="45" t="s">
        <v>396</v>
      </c>
      <c r="G58" s="79" t="s">
        <v>398</v>
      </c>
      <c r="I58" s="84" t="s">
        <v>432</v>
      </c>
      <c r="J58" s="153" t="s">
        <v>368</v>
      </c>
      <c r="K58" s="154" t="s">
        <v>399</v>
      </c>
      <c r="L58" s="85" t="s">
        <v>359</v>
      </c>
    </row>
    <row r="59" spans="1:12" ht="22.5">
      <c r="A59" s="78" t="s">
        <v>399</v>
      </c>
      <c r="B59" s="45">
        <v>3020</v>
      </c>
      <c r="C59" s="149" t="s">
        <v>400</v>
      </c>
      <c r="D59" s="45">
        <v>4</v>
      </c>
      <c r="E59" s="45" t="s">
        <v>421</v>
      </c>
      <c r="F59" s="45" t="s">
        <v>396</v>
      </c>
      <c r="G59" s="79" t="s">
        <v>398</v>
      </c>
      <c r="I59" s="84" t="s">
        <v>371</v>
      </c>
      <c r="J59" s="153" t="s">
        <v>368</v>
      </c>
      <c r="K59" s="154" t="s">
        <v>399</v>
      </c>
      <c r="L59" s="85" t="s">
        <v>359</v>
      </c>
    </row>
    <row r="60" spans="1:12" ht="22.5">
      <c r="A60" s="78" t="s">
        <v>399</v>
      </c>
      <c r="B60" s="45">
        <v>3020</v>
      </c>
      <c r="C60" s="149" t="s">
        <v>400</v>
      </c>
      <c r="D60" s="45">
        <v>1</v>
      </c>
      <c r="E60" s="45" t="s">
        <v>36</v>
      </c>
      <c r="F60" s="45" t="s">
        <v>396</v>
      </c>
      <c r="G60" s="79" t="s">
        <v>398</v>
      </c>
      <c r="I60" s="84" t="s">
        <v>367</v>
      </c>
      <c r="J60" s="153" t="s">
        <v>368</v>
      </c>
      <c r="K60" s="154" t="s">
        <v>399</v>
      </c>
      <c r="L60" s="85" t="s">
        <v>359</v>
      </c>
    </row>
    <row r="61" spans="1:12" ht="22.5" hidden="1">
      <c r="A61" s="78" t="s">
        <v>399</v>
      </c>
      <c r="B61" s="45">
        <v>3020</v>
      </c>
      <c r="C61" s="149" t="s">
        <v>400</v>
      </c>
      <c r="D61" s="45">
        <v>1</v>
      </c>
      <c r="E61" s="45" t="s">
        <v>52</v>
      </c>
      <c r="F61" s="45" t="s">
        <v>396</v>
      </c>
      <c r="G61" s="79" t="s">
        <v>398</v>
      </c>
      <c r="I61" s="84" t="s">
        <v>428</v>
      </c>
      <c r="J61" s="153" t="s">
        <v>368</v>
      </c>
      <c r="K61" s="154" t="s">
        <v>399</v>
      </c>
      <c r="L61" s="85" t="s">
        <v>359</v>
      </c>
    </row>
    <row r="62" spans="1:12" ht="22.5" hidden="1">
      <c r="A62" s="78" t="s">
        <v>399</v>
      </c>
      <c r="B62" s="45">
        <v>3020</v>
      </c>
      <c r="C62" s="149" t="s">
        <v>400</v>
      </c>
      <c r="D62" s="45">
        <v>1</v>
      </c>
      <c r="E62" s="45" t="s">
        <v>61</v>
      </c>
      <c r="F62" s="45" t="s">
        <v>396</v>
      </c>
      <c r="G62" s="79" t="s">
        <v>398</v>
      </c>
      <c r="I62" s="84" t="s">
        <v>428</v>
      </c>
      <c r="J62" s="153" t="s">
        <v>368</v>
      </c>
      <c r="K62" s="154" t="s">
        <v>399</v>
      </c>
      <c r="L62" s="85" t="s">
        <v>359</v>
      </c>
    </row>
    <row r="63" spans="1:12" ht="22.5" hidden="1">
      <c r="A63" s="78" t="s">
        <v>399</v>
      </c>
      <c r="B63" s="45">
        <v>3020</v>
      </c>
      <c r="C63" s="149" t="s">
        <v>400</v>
      </c>
      <c r="D63" s="45">
        <v>1</v>
      </c>
      <c r="E63" s="45" t="s">
        <v>74</v>
      </c>
      <c r="F63" s="45" t="s">
        <v>396</v>
      </c>
      <c r="G63" s="79" t="s">
        <v>398</v>
      </c>
      <c r="I63" s="84" t="s">
        <v>404</v>
      </c>
      <c r="J63" s="153" t="s">
        <v>368</v>
      </c>
      <c r="K63" s="154" t="s">
        <v>399</v>
      </c>
      <c r="L63" s="85" t="s">
        <v>396</v>
      </c>
    </row>
    <row r="64" spans="1:12" ht="22.5">
      <c r="A64" s="78" t="s">
        <v>399</v>
      </c>
      <c r="B64" s="45">
        <v>3020</v>
      </c>
      <c r="C64" s="149" t="s">
        <v>400</v>
      </c>
      <c r="D64" s="45">
        <v>1</v>
      </c>
      <c r="E64" s="45" t="s">
        <v>424</v>
      </c>
      <c r="F64" s="45" t="s">
        <v>396</v>
      </c>
      <c r="G64" s="79" t="s">
        <v>398</v>
      </c>
      <c r="I64" s="84" t="s">
        <v>367</v>
      </c>
      <c r="J64" s="153" t="s">
        <v>368</v>
      </c>
      <c r="K64" s="154" t="s">
        <v>399</v>
      </c>
      <c r="L64" s="85" t="s">
        <v>359</v>
      </c>
    </row>
    <row r="65" spans="1:12" ht="22.5">
      <c r="A65" s="78" t="s">
        <v>399</v>
      </c>
      <c r="B65" s="45">
        <v>3020</v>
      </c>
      <c r="C65" s="149" t="s">
        <v>400</v>
      </c>
      <c r="D65" s="45">
        <v>1</v>
      </c>
      <c r="E65" s="45" t="s">
        <v>426</v>
      </c>
      <c r="F65" s="45" t="s">
        <v>359</v>
      </c>
      <c r="G65" s="79" t="s">
        <v>398</v>
      </c>
      <c r="I65" s="84" t="s">
        <v>367</v>
      </c>
      <c r="J65" s="153" t="s">
        <v>368</v>
      </c>
      <c r="K65" s="154" t="s">
        <v>399</v>
      </c>
      <c r="L65" s="85" t="s">
        <v>359</v>
      </c>
    </row>
    <row r="66" spans="1:12" ht="22.5">
      <c r="A66" s="78" t="s">
        <v>399</v>
      </c>
      <c r="B66" s="45">
        <v>3020</v>
      </c>
      <c r="C66" s="149" t="s">
        <v>400</v>
      </c>
      <c r="D66" s="45">
        <v>1</v>
      </c>
      <c r="E66" s="45" t="s">
        <v>427</v>
      </c>
      <c r="F66" s="45" t="s">
        <v>359</v>
      </c>
      <c r="G66" s="79" t="s">
        <v>398</v>
      </c>
      <c r="I66" s="84" t="s">
        <v>425</v>
      </c>
      <c r="J66" s="153" t="s">
        <v>368</v>
      </c>
      <c r="K66" s="154" t="s">
        <v>399</v>
      </c>
      <c r="L66" s="85" t="s">
        <v>359</v>
      </c>
    </row>
    <row r="67" spans="1:12" ht="22.5">
      <c r="A67" s="78" t="s">
        <v>402</v>
      </c>
      <c r="B67" s="45">
        <v>4080</v>
      </c>
      <c r="C67" s="149" t="s">
        <v>390</v>
      </c>
      <c r="D67" s="45">
        <v>1</v>
      </c>
      <c r="E67" s="45" t="s">
        <v>61</v>
      </c>
      <c r="F67" s="45" t="s">
        <v>396</v>
      </c>
      <c r="G67" s="79" t="s">
        <v>398</v>
      </c>
      <c r="I67" s="84" t="s">
        <v>364</v>
      </c>
      <c r="J67" s="153" t="s">
        <v>368</v>
      </c>
      <c r="K67" s="154" t="s">
        <v>399</v>
      </c>
      <c r="L67" s="85" t="s">
        <v>359</v>
      </c>
    </row>
    <row r="68" spans="1:12" ht="22.5">
      <c r="A68" s="78" t="s">
        <v>402</v>
      </c>
      <c r="B68" s="45">
        <v>4080</v>
      </c>
      <c r="C68" s="149" t="s">
        <v>400</v>
      </c>
      <c r="D68" s="45">
        <v>1</v>
      </c>
      <c r="E68" s="45" t="s">
        <v>424</v>
      </c>
      <c r="F68" s="45" t="s">
        <v>396</v>
      </c>
      <c r="G68" s="79" t="s">
        <v>398</v>
      </c>
      <c r="I68" s="84" t="s">
        <v>367</v>
      </c>
      <c r="J68" s="153" t="s">
        <v>368</v>
      </c>
      <c r="K68" s="154" t="s">
        <v>399</v>
      </c>
      <c r="L68" s="85" t="s">
        <v>359</v>
      </c>
    </row>
    <row r="69" spans="1:12" ht="22.5" hidden="1">
      <c r="A69" s="78" t="s">
        <v>402</v>
      </c>
      <c r="B69" s="45">
        <v>4080</v>
      </c>
      <c r="C69" s="149" t="s">
        <v>400</v>
      </c>
      <c r="D69" s="45">
        <v>1</v>
      </c>
      <c r="E69" s="45" t="s">
        <v>426</v>
      </c>
      <c r="F69" s="45" t="s">
        <v>359</v>
      </c>
      <c r="G69" s="79" t="s">
        <v>398</v>
      </c>
      <c r="I69" s="84" t="s">
        <v>428</v>
      </c>
      <c r="J69" s="153" t="s">
        <v>368</v>
      </c>
      <c r="K69" s="154" t="s">
        <v>399</v>
      </c>
      <c r="L69" s="85" t="s">
        <v>359</v>
      </c>
    </row>
    <row r="70" spans="1:12" ht="22.5">
      <c r="A70" s="78" t="s">
        <v>402</v>
      </c>
      <c r="B70" s="45">
        <v>4080</v>
      </c>
      <c r="C70" s="149" t="s">
        <v>400</v>
      </c>
      <c r="D70" s="45">
        <v>1</v>
      </c>
      <c r="E70" s="45" t="s">
        <v>427</v>
      </c>
      <c r="F70" s="45" t="s">
        <v>359</v>
      </c>
      <c r="G70" s="79" t="s">
        <v>398</v>
      </c>
      <c r="I70" s="87" t="s">
        <v>371</v>
      </c>
      <c r="J70" s="153" t="s">
        <v>368</v>
      </c>
      <c r="K70" s="154" t="s">
        <v>399</v>
      </c>
      <c r="L70" s="85" t="s">
        <v>359</v>
      </c>
    </row>
    <row r="71" spans="1:12" ht="22.5">
      <c r="A71" s="78" t="s">
        <v>402</v>
      </c>
      <c r="B71" s="45">
        <v>4080</v>
      </c>
      <c r="C71" s="149" t="s">
        <v>400</v>
      </c>
      <c r="D71" s="45">
        <v>1</v>
      </c>
      <c r="E71" s="45" t="s">
        <v>421</v>
      </c>
      <c r="F71" s="45" t="s">
        <v>396</v>
      </c>
      <c r="G71" s="79" t="s">
        <v>398</v>
      </c>
      <c r="I71" s="84" t="s">
        <v>363</v>
      </c>
      <c r="J71" s="153" t="s">
        <v>368</v>
      </c>
      <c r="K71" s="154" t="s">
        <v>399</v>
      </c>
      <c r="L71" s="85" t="s">
        <v>359</v>
      </c>
    </row>
    <row r="72" spans="1:12" ht="22.5">
      <c r="A72" s="78" t="s">
        <v>402</v>
      </c>
      <c r="B72" s="45">
        <v>4080</v>
      </c>
      <c r="C72" s="149" t="s">
        <v>400</v>
      </c>
      <c r="D72" s="45">
        <v>1</v>
      </c>
      <c r="E72" s="45" t="s">
        <v>61</v>
      </c>
      <c r="F72" s="45" t="s">
        <v>396</v>
      </c>
      <c r="G72" s="79" t="s">
        <v>398</v>
      </c>
      <c r="I72" s="84" t="s">
        <v>371</v>
      </c>
      <c r="J72" s="153" t="s">
        <v>368</v>
      </c>
      <c r="K72" s="154" t="s">
        <v>399</v>
      </c>
      <c r="L72" s="85" t="s">
        <v>359</v>
      </c>
    </row>
    <row r="73" spans="1:12" ht="22.5">
      <c r="A73" s="78" t="s">
        <v>405</v>
      </c>
      <c r="B73" s="45">
        <v>5040</v>
      </c>
      <c r="C73" s="149" t="s">
        <v>406</v>
      </c>
      <c r="D73" s="45">
        <v>1</v>
      </c>
      <c r="E73" s="45" t="s">
        <v>420</v>
      </c>
      <c r="F73" s="45" t="s">
        <v>359</v>
      </c>
      <c r="G73" s="79" t="s">
        <v>398</v>
      </c>
      <c r="I73" s="84" t="s">
        <v>367</v>
      </c>
      <c r="J73" s="153" t="s">
        <v>368</v>
      </c>
      <c r="K73" s="154" t="s">
        <v>399</v>
      </c>
      <c r="L73" s="85" t="s">
        <v>359</v>
      </c>
    </row>
    <row r="74" spans="1:12" ht="22.5">
      <c r="A74" s="78" t="s">
        <v>405</v>
      </c>
      <c r="B74" s="45">
        <v>5040</v>
      </c>
      <c r="C74" s="149" t="s">
        <v>406</v>
      </c>
      <c r="D74" s="45">
        <v>2</v>
      </c>
      <c r="E74" s="45" t="s">
        <v>421</v>
      </c>
      <c r="F74" s="45" t="s">
        <v>396</v>
      </c>
      <c r="G74" s="79" t="s">
        <v>398</v>
      </c>
      <c r="I74" s="84" t="s">
        <v>365</v>
      </c>
      <c r="J74" s="153" t="s">
        <v>368</v>
      </c>
      <c r="K74" s="154" t="s">
        <v>399</v>
      </c>
      <c r="L74" s="85" t="s">
        <v>359</v>
      </c>
    </row>
    <row r="75" spans="1:12" ht="22.5">
      <c r="A75" s="78" t="s">
        <v>405</v>
      </c>
      <c r="B75" s="45">
        <v>5040</v>
      </c>
      <c r="C75" s="149" t="s">
        <v>406</v>
      </c>
      <c r="D75" s="45">
        <v>1</v>
      </c>
      <c r="E75" s="45" t="s">
        <v>52</v>
      </c>
      <c r="F75" s="45" t="s">
        <v>396</v>
      </c>
      <c r="G75" s="79" t="s">
        <v>398</v>
      </c>
      <c r="I75" s="84" t="s">
        <v>363</v>
      </c>
      <c r="J75" s="153" t="s">
        <v>368</v>
      </c>
      <c r="K75" s="154" t="s">
        <v>399</v>
      </c>
      <c r="L75" s="85" t="s">
        <v>359</v>
      </c>
    </row>
    <row r="76" spans="1:12" ht="22.5" hidden="1">
      <c r="A76" s="78" t="s">
        <v>405</v>
      </c>
      <c r="B76" s="45">
        <v>5040</v>
      </c>
      <c r="C76" s="149" t="s">
        <v>406</v>
      </c>
      <c r="D76" s="45">
        <v>1</v>
      </c>
      <c r="E76" s="45" t="s">
        <v>74</v>
      </c>
      <c r="F76" s="45" t="s">
        <v>396</v>
      </c>
      <c r="G76" s="79" t="s">
        <v>398</v>
      </c>
      <c r="I76" s="84" t="s">
        <v>395</v>
      </c>
      <c r="J76" s="153" t="s">
        <v>368</v>
      </c>
      <c r="K76" s="154" t="s">
        <v>399</v>
      </c>
      <c r="L76" s="85" t="s">
        <v>396</v>
      </c>
    </row>
    <row r="77" spans="1:12" ht="22.5" hidden="1">
      <c r="A77" s="78" t="s">
        <v>408</v>
      </c>
      <c r="B77" s="45">
        <v>5120</v>
      </c>
      <c r="C77" s="149" t="s">
        <v>409</v>
      </c>
      <c r="D77" s="45">
        <v>3</v>
      </c>
      <c r="E77" s="45" t="s">
        <v>421</v>
      </c>
      <c r="F77" s="45" t="s">
        <v>396</v>
      </c>
      <c r="G77" s="79" t="s">
        <v>398</v>
      </c>
      <c r="I77" s="84" t="s">
        <v>428</v>
      </c>
      <c r="J77" s="153" t="s">
        <v>368</v>
      </c>
      <c r="K77" s="154" t="s">
        <v>399</v>
      </c>
      <c r="L77" s="85" t="s">
        <v>359</v>
      </c>
    </row>
    <row r="78" spans="1:12" ht="22.5">
      <c r="A78" s="78" t="s">
        <v>408</v>
      </c>
      <c r="B78" s="45">
        <v>5120</v>
      </c>
      <c r="C78" s="149" t="s">
        <v>409</v>
      </c>
      <c r="D78" s="45">
        <v>1</v>
      </c>
      <c r="E78" s="45" t="s">
        <v>36</v>
      </c>
      <c r="F78" s="45" t="s">
        <v>396</v>
      </c>
      <c r="G78" s="79" t="s">
        <v>398</v>
      </c>
      <c r="I78" s="84" t="s">
        <v>366</v>
      </c>
      <c r="J78" s="153" t="s">
        <v>368</v>
      </c>
      <c r="K78" s="154" t="s">
        <v>399</v>
      </c>
      <c r="L78" s="85" t="s">
        <v>359</v>
      </c>
    </row>
    <row r="79" spans="1:12" ht="22.5">
      <c r="A79" s="78" t="s">
        <v>408</v>
      </c>
      <c r="B79" s="45">
        <v>5120</v>
      </c>
      <c r="C79" s="149" t="s">
        <v>409</v>
      </c>
      <c r="D79" s="45">
        <v>1</v>
      </c>
      <c r="E79" s="45" t="s">
        <v>52</v>
      </c>
      <c r="F79" s="45" t="s">
        <v>396</v>
      </c>
      <c r="G79" s="79" t="s">
        <v>398</v>
      </c>
      <c r="I79" s="84" t="s">
        <v>370</v>
      </c>
      <c r="J79" s="153" t="s">
        <v>368</v>
      </c>
      <c r="K79" s="154" t="s">
        <v>399</v>
      </c>
      <c r="L79" s="85" t="s">
        <v>359</v>
      </c>
    </row>
    <row r="80" spans="1:12" ht="22.5" hidden="1">
      <c r="A80" s="78" t="s">
        <v>408</v>
      </c>
      <c r="B80" s="45">
        <v>5120</v>
      </c>
      <c r="C80" s="149" t="s">
        <v>409</v>
      </c>
      <c r="D80" s="45">
        <v>1</v>
      </c>
      <c r="E80" s="45" t="s">
        <v>61</v>
      </c>
      <c r="F80" s="45" t="s">
        <v>396</v>
      </c>
      <c r="G80" s="79" t="s">
        <v>398</v>
      </c>
      <c r="I80" s="84" t="s">
        <v>428</v>
      </c>
      <c r="J80" s="153" t="s">
        <v>368</v>
      </c>
      <c r="K80" s="154" t="s">
        <v>399</v>
      </c>
      <c r="L80" s="85" t="s">
        <v>359</v>
      </c>
    </row>
    <row r="81" spans="1:12" ht="22.5">
      <c r="A81" s="78" t="s">
        <v>408</v>
      </c>
      <c r="B81" s="45">
        <v>5120</v>
      </c>
      <c r="C81" s="149" t="s">
        <v>409</v>
      </c>
      <c r="D81" s="45">
        <v>1</v>
      </c>
      <c r="E81" s="45" t="s">
        <v>426</v>
      </c>
      <c r="F81" s="45" t="s">
        <v>359</v>
      </c>
      <c r="G81" s="79" t="s">
        <v>398</v>
      </c>
      <c r="I81" s="84" t="s">
        <v>363</v>
      </c>
      <c r="J81" s="153" t="s">
        <v>368</v>
      </c>
      <c r="K81" s="154" t="s">
        <v>399</v>
      </c>
      <c r="L81" s="85" t="s">
        <v>359</v>
      </c>
    </row>
    <row r="82" spans="1:12" ht="22.5">
      <c r="A82" s="78" t="s">
        <v>408</v>
      </c>
      <c r="B82" s="45">
        <v>5120</v>
      </c>
      <c r="C82" s="149" t="s">
        <v>409</v>
      </c>
      <c r="D82" s="45">
        <v>1</v>
      </c>
      <c r="E82" s="45" t="s">
        <v>427</v>
      </c>
      <c r="F82" s="45" t="s">
        <v>359</v>
      </c>
      <c r="G82" s="79" t="s">
        <v>398</v>
      </c>
      <c r="I82" s="84" t="s">
        <v>367</v>
      </c>
      <c r="J82" s="153" t="s">
        <v>368</v>
      </c>
      <c r="K82" s="154" t="s">
        <v>399</v>
      </c>
      <c r="L82" s="85" t="s">
        <v>359</v>
      </c>
    </row>
    <row r="83" spans="1:12" ht="22.5">
      <c r="A83" s="78" t="s">
        <v>408</v>
      </c>
      <c r="B83" s="45">
        <v>5120</v>
      </c>
      <c r="C83" s="149" t="s">
        <v>397</v>
      </c>
      <c r="D83" s="45">
        <v>1</v>
      </c>
      <c r="E83" s="45" t="s">
        <v>421</v>
      </c>
      <c r="F83" s="45" t="s">
        <v>396</v>
      </c>
      <c r="G83" s="79" t="s">
        <v>398</v>
      </c>
      <c r="I83" s="84" t="s">
        <v>364</v>
      </c>
      <c r="J83" s="153" t="s">
        <v>368</v>
      </c>
      <c r="K83" s="154" t="s">
        <v>399</v>
      </c>
      <c r="L83" s="85" t="s">
        <v>359</v>
      </c>
    </row>
    <row r="84" spans="1:12" ht="22.5">
      <c r="A84" s="78" t="s">
        <v>408</v>
      </c>
      <c r="B84" s="45">
        <v>5120</v>
      </c>
      <c r="C84" s="149" t="s">
        <v>390</v>
      </c>
      <c r="D84" s="45">
        <v>8</v>
      </c>
      <c r="E84" s="45" t="s">
        <v>421</v>
      </c>
      <c r="F84" s="45" t="s">
        <v>396</v>
      </c>
      <c r="G84" s="79" t="s">
        <v>398</v>
      </c>
      <c r="I84" s="84" t="s">
        <v>367</v>
      </c>
      <c r="J84" s="153" t="s">
        <v>368</v>
      </c>
      <c r="K84" s="154" t="s">
        <v>399</v>
      </c>
      <c r="L84" s="85" t="s">
        <v>359</v>
      </c>
    </row>
    <row r="85" spans="1:12" ht="22.5" hidden="1">
      <c r="A85" s="78" t="s">
        <v>408</v>
      </c>
      <c r="B85" s="45">
        <v>5120</v>
      </c>
      <c r="C85" s="149" t="s">
        <v>390</v>
      </c>
      <c r="D85" s="45">
        <v>2</v>
      </c>
      <c r="E85" s="45" t="s">
        <v>426</v>
      </c>
      <c r="F85" s="45" t="s">
        <v>359</v>
      </c>
      <c r="G85" s="79" t="s">
        <v>398</v>
      </c>
      <c r="I85" s="84" t="s">
        <v>428</v>
      </c>
      <c r="J85" s="153" t="s">
        <v>368</v>
      </c>
      <c r="K85" s="154" t="s">
        <v>399</v>
      </c>
      <c r="L85" s="85" t="s">
        <v>359</v>
      </c>
    </row>
    <row r="86" spans="1:12" ht="22.5" hidden="1">
      <c r="A86" s="78" t="s">
        <v>408</v>
      </c>
      <c r="B86" s="45">
        <v>5120</v>
      </c>
      <c r="C86" s="149" t="s">
        <v>390</v>
      </c>
      <c r="D86" s="45">
        <v>2</v>
      </c>
      <c r="E86" s="45" t="s">
        <v>427</v>
      </c>
      <c r="F86" s="45" t="s">
        <v>359</v>
      </c>
      <c r="G86" s="79" t="s">
        <v>398</v>
      </c>
      <c r="I86" s="84" t="s">
        <v>395</v>
      </c>
      <c r="J86" s="153" t="s">
        <v>368</v>
      </c>
      <c r="K86" s="154" t="s">
        <v>399</v>
      </c>
      <c r="L86" s="85" t="s">
        <v>396</v>
      </c>
    </row>
    <row r="87" spans="1:12" ht="22.5">
      <c r="A87" s="78" t="s">
        <v>433</v>
      </c>
      <c r="B87" s="45">
        <v>5140</v>
      </c>
      <c r="C87" s="149" t="s">
        <v>415</v>
      </c>
      <c r="D87" s="45">
        <v>1</v>
      </c>
      <c r="E87" s="45" t="s">
        <v>424</v>
      </c>
      <c r="F87" s="45" t="s">
        <v>396</v>
      </c>
      <c r="G87" s="79" t="s">
        <v>398</v>
      </c>
      <c r="I87" s="84" t="s">
        <v>365</v>
      </c>
      <c r="J87" s="153" t="s">
        <v>368</v>
      </c>
      <c r="K87" s="154" t="s">
        <v>399</v>
      </c>
      <c r="L87" s="85" t="s">
        <v>359</v>
      </c>
    </row>
    <row r="88" spans="1:12" ht="22.5">
      <c r="A88" s="78" t="s">
        <v>414</v>
      </c>
      <c r="B88" s="45">
        <v>5310</v>
      </c>
      <c r="C88" s="149" t="s">
        <v>415</v>
      </c>
      <c r="D88" s="45">
        <v>3</v>
      </c>
      <c r="E88" s="45" t="s">
        <v>421</v>
      </c>
      <c r="F88" s="45" t="s">
        <v>396</v>
      </c>
      <c r="G88" s="79" t="s">
        <v>398</v>
      </c>
      <c r="I88" s="84" t="s">
        <v>425</v>
      </c>
      <c r="J88" s="153" t="s">
        <v>368</v>
      </c>
      <c r="K88" s="154" t="s">
        <v>399</v>
      </c>
      <c r="L88" s="85" t="s">
        <v>359</v>
      </c>
    </row>
    <row r="89" spans="1:12" ht="22.5" hidden="1">
      <c r="A89" s="80" t="s">
        <v>434</v>
      </c>
      <c r="B89" s="81">
        <v>5335</v>
      </c>
      <c r="C89" s="151" t="s">
        <v>400</v>
      </c>
      <c r="D89" s="81">
        <v>3</v>
      </c>
      <c r="E89" s="81" t="s">
        <v>421</v>
      </c>
      <c r="F89" s="81" t="s">
        <v>396</v>
      </c>
      <c r="G89" s="82" t="s">
        <v>398</v>
      </c>
      <c r="I89" s="84" t="s">
        <v>428</v>
      </c>
      <c r="J89" s="153" t="s">
        <v>368</v>
      </c>
      <c r="K89" s="154" t="s">
        <v>399</v>
      </c>
      <c r="L89" s="85" t="s">
        <v>359</v>
      </c>
    </row>
    <row r="90" spans="1:12" ht="22.5">
      <c r="I90" s="84" t="s">
        <v>371</v>
      </c>
      <c r="J90" s="153" t="s">
        <v>368</v>
      </c>
      <c r="K90" s="154" t="s">
        <v>399</v>
      </c>
      <c r="L90" s="85" t="s">
        <v>359</v>
      </c>
    </row>
    <row r="91" spans="1:12" ht="22.5">
      <c r="I91" s="84" t="s">
        <v>425</v>
      </c>
      <c r="J91" s="153" t="s">
        <v>368</v>
      </c>
      <c r="K91" s="154" t="s">
        <v>399</v>
      </c>
      <c r="L91" s="85" t="s">
        <v>359</v>
      </c>
    </row>
    <row r="92" spans="1:12" ht="22.5">
      <c r="I92" s="84" t="s">
        <v>364</v>
      </c>
      <c r="J92" s="153" t="s">
        <v>368</v>
      </c>
      <c r="K92" s="154" t="s">
        <v>399</v>
      </c>
      <c r="L92" s="85" t="s">
        <v>359</v>
      </c>
    </row>
    <row r="93" spans="1:12" ht="22.5">
      <c r="I93" s="84" t="s">
        <v>366</v>
      </c>
      <c r="J93" s="153" t="s">
        <v>368</v>
      </c>
      <c r="K93" s="154" t="s">
        <v>399</v>
      </c>
      <c r="L93" s="85" t="s">
        <v>359</v>
      </c>
    </row>
    <row r="94" spans="1:12" ht="22.5" hidden="1">
      <c r="I94" s="84" t="s">
        <v>428</v>
      </c>
      <c r="J94" s="153" t="s">
        <v>368</v>
      </c>
      <c r="K94" s="154" t="s">
        <v>399</v>
      </c>
      <c r="L94" s="85" t="s">
        <v>359</v>
      </c>
    </row>
    <row r="95" spans="1:12" ht="22.5">
      <c r="I95" s="84" t="s">
        <v>435</v>
      </c>
      <c r="J95" s="153" t="s">
        <v>368</v>
      </c>
      <c r="K95" s="154" t="s">
        <v>399</v>
      </c>
      <c r="L95" s="85" t="s">
        <v>359</v>
      </c>
    </row>
    <row r="96" spans="1:12" ht="22.5" hidden="1">
      <c r="I96" s="84" t="s">
        <v>428</v>
      </c>
      <c r="J96" s="153" t="s">
        <v>368</v>
      </c>
      <c r="K96" s="154" t="s">
        <v>399</v>
      </c>
      <c r="L96" s="85" t="s">
        <v>359</v>
      </c>
    </row>
    <row r="97" spans="9:12" ht="22.5">
      <c r="I97" s="84" t="s">
        <v>371</v>
      </c>
      <c r="J97" s="153" t="s">
        <v>368</v>
      </c>
      <c r="K97" s="154" t="s">
        <v>399</v>
      </c>
      <c r="L97" s="85" t="s">
        <v>359</v>
      </c>
    </row>
    <row r="98" spans="9:12" ht="22.5">
      <c r="I98" s="84" t="s">
        <v>372</v>
      </c>
      <c r="J98" s="153" t="s">
        <v>368</v>
      </c>
      <c r="K98" s="154" t="s">
        <v>399</v>
      </c>
      <c r="L98" s="85" t="s">
        <v>359</v>
      </c>
    </row>
    <row r="99" spans="9:12" ht="22.5">
      <c r="I99" s="84" t="s">
        <v>371</v>
      </c>
      <c r="J99" s="153" t="s">
        <v>368</v>
      </c>
      <c r="K99" s="154" t="s">
        <v>399</v>
      </c>
      <c r="L99" s="85" t="s">
        <v>359</v>
      </c>
    </row>
    <row r="100" spans="9:12" ht="22.5">
      <c r="I100" s="84" t="s">
        <v>371</v>
      </c>
      <c r="J100" s="153" t="s">
        <v>368</v>
      </c>
      <c r="K100" s="154" t="s">
        <v>399</v>
      </c>
      <c r="L100" s="85" t="s">
        <v>359</v>
      </c>
    </row>
    <row r="101" spans="9:12" ht="22.5">
      <c r="I101" s="84" t="s">
        <v>363</v>
      </c>
      <c r="J101" s="153" t="s">
        <v>368</v>
      </c>
      <c r="K101" s="154" t="s">
        <v>399</v>
      </c>
      <c r="L101" s="85" t="s">
        <v>359</v>
      </c>
    </row>
    <row r="102" spans="9:12" ht="22.5" hidden="1">
      <c r="I102" s="84" t="s">
        <v>401</v>
      </c>
      <c r="J102" s="153" t="s">
        <v>368</v>
      </c>
      <c r="K102" s="154" t="s">
        <v>399</v>
      </c>
      <c r="L102" s="85" t="s">
        <v>396</v>
      </c>
    </row>
    <row r="103" spans="9:12" ht="22.5">
      <c r="I103" s="84" t="s">
        <v>372</v>
      </c>
      <c r="J103" s="153" t="s">
        <v>368</v>
      </c>
      <c r="K103" s="154" t="s">
        <v>399</v>
      </c>
      <c r="L103" s="85" t="s">
        <v>359</v>
      </c>
    </row>
    <row r="104" spans="9:12" ht="22.5">
      <c r="I104" s="84" t="s">
        <v>366</v>
      </c>
      <c r="J104" s="153" t="s">
        <v>368</v>
      </c>
      <c r="K104" s="154" t="s">
        <v>399</v>
      </c>
      <c r="L104" s="85" t="s">
        <v>359</v>
      </c>
    </row>
    <row r="105" spans="9:12" ht="22.5">
      <c r="I105" s="84" t="s">
        <v>435</v>
      </c>
      <c r="J105" s="153" t="s">
        <v>368</v>
      </c>
      <c r="K105" s="154" t="s">
        <v>399</v>
      </c>
      <c r="L105" s="85" t="s">
        <v>359</v>
      </c>
    </row>
    <row r="106" spans="9:12" ht="22.5" hidden="1">
      <c r="I106" s="84" t="s">
        <v>428</v>
      </c>
      <c r="J106" s="153" t="s">
        <v>368</v>
      </c>
      <c r="K106" s="154" t="s">
        <v>399</v>
      </c>
      <c r="L106" s="85" t="s">
        <v>359</v>
      </c>
    </row>
    <row r="107" spans="9:12" ht="22.5">
      <c r="I107" s="84" t="s">
        <v>435</v>
      </c>
      <c r="J107" s="153" t="s">
        <v>368</v>
      </c>
      <c r="K107" s="154" t="s">
        <v>399</v>
      </c>
      <c r="L107" s="85" t="s">
        <v>359</v>
      </c>
    </row>
    <row r="108" spans="9:12" ht="22.5" hidden="1">
      <c r="I108" s="84" t="s">
        <v>404</v>
      </c>
      <c r="J108" s="153" t="s">
        <v>368</v>
      </c>
      <c r="K108" s="154" t="s">
        <v>399</v>
      </c>
      <c r="L108" s="85" t="s">
        <v>396</v>
      </c>
    </row>
    <row r="109" spans="9:12" ht="22.5" hidden="1">
      <c r="I109" s="84" t="s">
        <v>428</v>
      </c>
      <c r="J109" s="153" t="s">
        <v>368</v>
      </c>
      <c r="K109" s="154" t="s">
        <v>399</v>
      </c>
      <c r="L109" s="85" t="s">
        <v>359</v>
      </c>
    </row>
    <row r="110" spans="9:12" ht="22.5">
      <c r="I110" s="84" t="s">
        <v>364</v>
      </c>
      <c r="J110" s="153" t="s">
        <v>368</v>
      </c>
      <c r="K110" s="154" t="s">
        <v>399</v>
      </c>
      <c r="L110" s="85" t="s">
        <v>359</v>
      </c>
    </row>
    <row r="111" spans="9:12" ht="22.5">
      <c r="I111" s="84" t="s">
        <v>365</v>
      </c>
      <c r="J111" s="153" t="s">
        <v>368</v>
      </c>
      <c r="K111" s="154" t="s">
        <v>399</v>
      </c>
      <c r="L111" s="85" t="s">
        <v>359</v>
      </c>
    </row>
    <row r="112" spans="9:12" ht="22.5">
      <c r="I112" s="84" t="s">
        <v>435</v>
      </c>
      <c r="J112" s="153" t="s">
        <v>368</v>
      </c>
      <c r="K112" s="154" t="s">
        <v>399</v>
      </c>
      <c r="L112" s="85" t="s">
        <v>359</v>
      </c>
    </row>
    <row r="113" spans="9:12" ht="22.5">
      <c r="I113" s="84" t="s">
        <v>369</v>
      </c>
      <c r="J113" s="153" t="s">
        <v>368</v>
      </c>
      <c r="K113" s="154" t="s">
        <v>399</v>
      </c>
      <c r="L113" s="85" t="s">
        <v>359</v>
      </c>
    </row>
    <row r="114" spans="9:12" ht="22.5" hidden="1">
      <c r="I114" s="84" t="s">
        <v>395</v>
      </c>
      <c r="J114" s="153" t="s">
        <v>368</v>
      </c>
      <c r="K114" s="154" t="s">
        <v>399</v>
      </c>
      <c r="L114" s="85" t="s">
        <v>396</v>
      </c>
    </row>
    <row r="115" spans="9:12" ht="22.5">
      <c r="I115" s="84" t="s">
        <v>371</v>
      </c>
      <c r="J115" s="153" t="s">
        <v>368</v>
      </c>
      <c r="K115" s="154" t="s">
        <v>399</v>
      </c>
      <c r="L115" s="85" t="s">
        <v>359</v>
      </c>
    </row>
    <row r="116" spans="9:12" ht="22.5">
      <c r="I116" s="84" t="s">
        <v>364</v>
      </c>
      <c r="J116" s="153" t="s">
        <v>368</v>
      </c>
      <c r="K116" s="154" t="s">
        <v>399</v>
      </c>
      <c r="L116" s="85" t="s">
        <v>359</v>
      </c>
    </row>
    <row r="117" spans="9:12" ht="22.5">
      <c r="I117" s="84" t="s">
        <v>371</v>
      </c>
      <c r="J117" s="153" t="s">
        <v>368</v>
      </c>
      <c r="K117" s="154" t="s">
        <v>399</v>
      </c>
      <c r="L117" s="85" t="s">
        <v>359</v>
      </c>
    </row>
    <row r="118" spans="9:12" ht="22.5">
      <c r="I118" s="84" t="s">
        <v>367</v>
      </c>
      <c r="J118" s="153" t="s">
        <v>368</v>
      </c>
      <c r="K118" s="154" t="s">
        <v>399</v>
      </c>
      <c r="L118" s="85" t="s">
        <v>359</v>
      </c>
    </row>
    <row r="119" spans="9:12" ht="22.5" hidden="1">
      <c r="I119" s="84" t="s">
        <v>395</v>
      </c>
      <c r="J119" s="153" t="s">
        <v>368</v>
      </c>
      <c r="K119" s="154" t="s">
        <v>399</v>
      </c>
      <c r="L119" s="85" t="s">
        <v>396</v>
      </c>
    </row>
    <row r="120" spans="9:12" ht="22.5">
      <c r="I120" s="84" t="s">
        <v>363</v>
      </c>
      <c r="J120" s="153" t="s">
        <v>368</v>
      </c>
      <c r="K120" s="154" t="s">
        <v>399</v>
      </c>
      <c r="L120" s="85" t="s">
        <v>359</v>
      </c>
    </row>
    <row r="121" spans="9:12" ht="22.5">
      <c r="I121" s="84" t="s">
        <v>371</v>
      </c>
      <c r="J121" s="153" t="s">
        <v>368</v>
      </c>
      <c r="K121" s="154" t="s">
        <v>399</v>
      </c>
      <c r="L121" s="85" t="s">
        <v>359</v>
      </c>
    </row>
    <row r="122" spans="9:12" ht="22.5">
      <c r="I122" s="84" t="s">
        <v>425</v>
      </c>
      <c r="J122" s="153" t="s">
        <v>368</v>
      </c>
      <c r="K122" s="154" t="s">
        <v>399</v>
      </c>
      <c r="L122" s="85" t="s">
        <v>359</v>
      </c>
    </row>
    <row r="123" spans="9:12" ht="22.5">
      <c r="I123" s="84" t="s">
        <v>371</v>
      </c>
      <c r="J123" s="153" t="s">
        <v>368</v>
      </c>
      <c r="K123" s="154" t="s">
        <v>399</v>
      </c>
      <c r="L123" s="85" t="s">
        <v>359</v>
      </c>
    </row>
    <row r="124" spans="9:12" ht="22.5" hidden="1">
      <c r="I124" s="84" t="s">
        <v>395</v>
      </c>
      <c r="J124" s="153" t="s">
        <v>368</v>
      </c>
      <c r="K124" s="154" t="s">
        <v>399</v>
      </c>
      <c r="L124" s="85" t="s">
        <v>396</v>
      </c>
    </row>
    <row r="125" spans="9:12" ht="22.5" hidden="1">
      <c r="I125" s="84" t="s">
        <v>395</v>
      </c>
      <c r="J125" s="153" t="s">
        <v>368</v>
      </c>
      <c r="K125" s="154" t="s">
        <v>399</v>
      </c>
      <c r="L125" s="85" t="s">
        <v>396</v>
      </c>
    </row>
    <row r="126" spans="9:12" ht="22.5" hidden="1">
      <c r="I126" s="84" t="s">
        <v>428</v>
      </c>
      <c r="J126" s="153" t="s">
        <v>368</v>
      </c>
      <c r="K126" s="154" t="s">
        <v>399</v>
      </c>
      <c r="L126" s="85" t="s">
        <v>359</v>
      </c>
    </row>
    <row r="127" spans="9:12" ht="22.5">
      <c r="I127" s="84" t="s">
        <v>371</v>
      </c>
      <c r="J127" s="153" t="s">
        <v>368</v>
      </c>
      <c r="K127" s="154" t="s">
        <v>399</v>
      </c>
      <c r="L127" s="85" t="s">
        <v>359</v>
      </c>
    </row>
    <row r="128" spans="9:12" ht="22.5">
      <c r="I128" s="84" t="s">
        <v>366</v>
      </c>
      <c r="J128" s="153" t="s">
        <v>368</v>
      </c>
      <c r="K128" s="154" t="s">
        <v>399</v>
      </c>
      <c r="L128" s="85" t="s">
        <v>359</v>
      </c>
    </row>
    <row r="129" spans="9:12" ht="22.5" hidden="1">
      <c r="I129" s="87" t="s">
        <v>401</v>
      </c>
      <c r="J129" s="153" t="s">
        <v>368</v>
      </c>
      <c r="K129" s="154" t="s">
        <v>399</v>
      </c>
      <c r="L129" s="85" t="s">
        <v>396</v>
      </c>
    </row>
    <row r="130" spans="9:12" ht="22.5" hidden="1">
      <c r="I130" s="84" t="s">
        <v>395</v>
      </c>
      <c r="J130" s="153" t="s">
        <v>368</v>
      </c>
      <c r="K130" s="154" t="s">
        <v>399</v>
      </c>
      <c r="L130" s="85" t="s">
        <v>396</v>
      </c>
    </row>
    <row r="131" spans="9:12" ht="22.5">
      <c r="I131" s="84" t="s">
        <v>366</v>
      </c>
      <c r="J131" s="153" t="s">
        <v>368</v>
      </c>
      <c r="K131" s="154" t="s">
        <v>399</v>
      </c>
      <c r="L131" s="85" t="s">
        <v>359</v>
      </c>
    </row>
    <row r="132" spans="9:12" ht="22.5">
      <c r="I132" s="84" t="s">
        <v>363</v>
      </c>
      <c r="J132" s="153" t="s">
        <v>368</v>
      </c>
      <c r="K132" s="154" t="s">
        <v>399</v>
      </c>
      <c r="L132" s="85" t="s">
        <v>359</v>
      </c>
    </row>
    <row r="133" spans="9:12" ht="22.5" hidden="1">
      <c r="I133" s="84" t="s">
        <v>395</v>
      </c>
      <c r="J133" s="153" t="s">
        <v>368</v>
      </c>
      <c r="K133" s="154" t="s">
        <v>399</v>
      </c>
      <c r="L133" s="85" t="s">
        <v>396</v>
      </c>
    </row>
    <row r="134" spans="9:12" ht="22.5">
      <c r="I134" s="84" t="s">
        <v>366</v>
      </c>
      <c r="J134" s="153" t="s">
        <v>368</v>
      </c>
      <c r="K134" s="154" t="s">
        <v>399</v>
      </c>
      <c r="L134" s="85" t="s">
        <v>359</v>
      </c>
    </row>
    <row r="135" spans="9:12" ht="22.5" hidden="1">
      <c r="I135" s="87" t="s">
        <v>403</v>
      </c>
      <c r="J135" s="153" t="s">
        <v>368</v>
      </c>
      <c r="K135" s="154" t="s">
        <v>399</v>
      </c>
      <c r="L135" s="85" t="s">
        <v>396</v>
      </c>
    </row>
    <row r="136" spans="9:12" ht="22.5" hidden="1">
      <c r="I136" s="84" t="s">
        <v>416</v>
      </c>
      <c r="J136" s="153" t="s">
        <v>368</v>
      </c>
      <c r="K136" s="154" t="s">
        <v>399</v>
      </c>
      <c r="L136" s="85" t="s">
        <v>396</v>
      </c>
    </row>
    <row r="137" spans="9:12" ht="22.5">
      <c r="I137" s="84" t="s">
        <v>371</v>
      </c>
      <c r="J137" s="153" t="s">
        <v>368</v>
      </c>
      <c r="K137" s="154" t="s">
        <v>399</v>
      </c>
      <c r="L137" s="85" t="s">
        <v>359</v>
      </c>
    </row>
    <row r="138" spans="9:12" ht="22.5" hidden="1">
      <c r="I138" s="84" t="s">
        <v>428</v>
      </c>
      <c r="J138" s="153" t="s">
        <v>368</v>
      </c>
      <c r="K138" s="154" t="s">
        <v>399</v>
      </c>
      <c r="L138" s="85" t="s">
        <v>359</v>
      </c>
    </row>
    <row r="139" spans="9:12" ht="22.5">
      <c r="I139" s="84" t="s">
        <v>367</v>
      </c>
      <c r="J139" s="153" t="s">
        <v>368</v>
      </c>
      <c r="K139" s="154" t="s">
        <v>399</v>
      </c>
      <c r="L139" s="85" t="s">
        <v>359</v>
      </c>
    </row>
    <row r="140" spans="9:12" ht="22.5" hidden="1">
      <c r="I140" s="84" t="s">
        <v>412</v>
      </c>
      <c r="J140" s="153" t="s">
        <v>368</v>
      </c>
      <c r="K140" s="154" t="s">
        <v>399</v>
      </c>
      <c r="L140" s="85" t="s">
        <v>359</v>
      </c>
    </row>
    <row r="141" spans="9:12" ht="22.5" hidden="1">
      <c r="I141" s="88" t="s">
        <v>395</v>
      </c>
      <c r="J141" s="153" t="s">
        <v>368</v>
      </c>
      <c r="K141" s="154" t="s">
        <v>399</v>
      </c>
      <c r="L141" s="85" t="s">
        <v>396</v>
      </c>
    </row>
    <row r="142" spans="9:12" ht="22.5">
      <c r="I142" s="84" t="s">
        <v>367</v>
      </c>
      <c r="J142" s="153" t="s">
        <v>368</v>
      </c>
      <c r="K142" s="154" t="s">
        <v>399</v>
      </c>
      <c r="L142" s="85" t="s">
        <v>359</v>
      </c>
    </row>
    <row r="143" spans="9:12" ht="22.5" hidden="1">
      <c r="I143" s="84" t="s">
        <v>428</v>
      </c>
      <c r="J143" s="153" t="s">
        <v>368</v>
      </c>
      <c r="K143" s="154" t="s">
        <v>399</v>
      </c>
      <c r="L143" s="85" t="s">
        <v>359</v>
      </c>
    </row>
    <row r="144" spans="9:12" ht="22.5" hidden="1">
      <c r="I144" s="84" t="s">
        <v>432</v>
      </c>
      <c r="J144" s="153" t="s">
        <v>368</v>
      </c>
      <c r="K144" s="154" t="s">
        <v>399</v>
      </c>
      <c r="L144" s="85" t="s">
        <v>359</v>
      </c>
    </row>
    <row r="145" spans="9:12" ht="22.5" hidden="1">
      <c r="I145" s="84" t="s">
        <v>401</v>
      </c>
      <c r="J145" s="153" t="s">
        <v>368</v>
      </c>
      <c r="K145" s="154" t="s">
        <v>399</v>
      </c>
      <c r="L145" s="85" t="s">
        <v>396</v>
      </c>
    </row>
    <row r="146" spans="9:12" ht="22.5" hidden="1">
      <c r="I146" s="84" t="s">
        <v>404</v>
      </c>
      <c r="J146" s="153" t="s">
        <v>368</v>
      </c>
      <c r="K146" s="154" t="s">
        <v>399</v>
      </c>
      <c r="L146" s="85" t="s">
        <v>396</v>
      </c>
    </row>
    <row r="147" spans="9:12" ht="22.5" hidden="1">
      <c r="I147" s="84" t="s">
        <v>416</v>
      </c>
      <c r="J147" s="153" t="s">
        <v>368</v>
      </c>
      <c r="K147" s="154" t="s">
        <v>399</v>
      </c>
      <c r="L147" s="85" t="s">
        <v>396</v>
      </c>
    </row>
    <row r="148" spans="9:12" ht="22.5" hidden="1">
      <c r="I148" s="84" t="s">
        <v>403</v>
      </c>
      <c r="J148" s="153" t="s">
        <v>368</v>
      </c>
      <c r="K148" s="154" t="s">
        <v>399</v>
      </c>
      <c r="L148" s="85" t="s">
        <v>396</v>
      </c>
    </row>
    <row r="149" spans="9:12" ht="22.5" hidden="1">
      <c r="I149" s="84" t="s">
        <v>428</v>
      </c>
      <c r="J149" s="153" t="s">
        <v>368</v>
      </c>
      <c r="K149" s="154" t="s">
        <v>399</v>
      </c>
      <c r="L149" s="85" t="s">
        <v>359</v>
      </c>
    </row>
    <row r="150" spans="9:12" ht="22.5">
      <c r="I150" s="84" t="s">
        <v>364</v>
      </c>
      <c r="J150" s="153" t="s">
        <v>368</v>
      </c>
      <c r="K150" s="154" t="s">
        <v>399</v>
      </c>
      <c r="L150" s="85" t="s">
        <v>359</v>
      </c>
    </row>
    <row r="151" spans="9:12" ht="22.5" hidden="1">
      <c r="I151" s="84" t="s">
        <v>428</v>
      </c>
      <c r="J151" s="153" t="s">
        <v>368</v>
      </c>
      <c r="K151" s="154" t="s">
        <v>399</v>
      </c>
      <c r="L151" s="85" t="s">
        <v>359</v>
      </c>
    </row>
    <row r="152" spans="9:12" ht="22.5">
      <c r="I152" s="86" t="s">
        <v>366</v>
      </c>
      <c r="J152" s="153" t="s">
        <v>368</v>
      </c>
      <c r="K152" s="154" t="s">
        <v>399</v>
      </c>
      <c r="L152" s="85" t="s">
        <v>359</v>
      </c>
    </row>
    <row r="153" spans="9:12" ht="22.5" hidden="1">
      <c r="I153" s="84" t="s">
        <v>417</v>
      </c>
      <c r="J153" s="153" t="s">
        <v>368</v>
      </c>
      <c r="K153" s="154" t="s">
        <v>399</v>
      </c>
      <c r="L153" s="85" t="s">
        <v>396</v>
      </c>
    </row>
    <row r="154" spans="9:12" ht="22.5">
      <c r="I154" s="84" t="s">
        <v>364</v>
      </c>
      <c r="J154" s="153" t="s">
        <v>368</v>
      </c>
      <c r="K154" s="154" t="s">
        <v>399</v>
      </c>
      <c r="L154" s="85" t="s">
        <v>359</v>
      </c>
    </row>
    <row r="155" spans="9:12" ht="22.5" hidden="1">
      <c r="I155" s="84" t="s">
        <v>428</v>
      </c>
      <c r="J155" s="153" t="s">
        <v>368</v>
      </c>
      <c r="K155" s="154" t="s">
        <v>399</v>
      </c>
      <c r="L155" s="85" t="s">
        <v>359</v>
      </c>
    </row>
    <row r="156" spans="9:12" ht="22.5" hidden="1">
      <c r="I156" s="84" t="s">
        <v>401</v>
      </c>
      <c r="J156" s="153" t="s">
        <v>368</v>
      </c>
      <c r="K156" s="154" t="s">
        <v>399</v>
      </c>
      <c r="L156" s="85" t="s">
        <v>396</v>
      </c>
    </row>
    <row r="157" spans="9:12" ht="22.5">
      <c r="I157" s="84" t="s">
        <v>367</v>
      </c>
      <c r="J157" s="153" t="s">
        <v>368</v>
      </c>
      <c r="K157" s="154" t="s">
        <v>399</v>
      </c>
      <c r="L157" s="85" t="s">
        <v>359</v>
      </c>
    </row>
    <row r="158" spans="9:12" ht="22.5" hidden="1">
      <c r="I158" s="84" t="s">
        <v>395</v>
      </c>
      <c r="J158" s="153" t="s">
        <v>368</v>
      </c>
      <c r="K158" s="154" t="s">
        <v>399</v>
      </c>
      <c r="L158" s="85" t="s">
        <v>396</v>
      </c>
    </row>
    <row r="159" spans="9:12" ht="22.5">
      <c r="I159" s="84" t="s">
        <v>364</v>
      </c>
      <c r="J159" s="153" t="s">
        <v>368</v>
      </c>
      <c r="K159" s="154" t="s">
        <v>399</v>
      </c>
      <c r="L159" s="85" t="s">
        <v>359</v>
      </c>
    </row>
    <row r="160" spans="9:12" ht="22.5">
      <c r="I160" s="84" t="s">
        <v>371</v>
      </c>
      <c r="J160" s="153" t="s">
        <v>368</v>
      </c>
      <c r="K160" s="154" t="s">
        <v>399</v>
      </c>
      <c r="L160" s="85" t="s">
        <v>359</v>
      </c>
    </row>
    <row r="161" spans="9:12" ht="22.5" hidden="1">
      <c r="I161" s="87" t="s">
        <v>428</v>
      </c>
      <c r="J161" s="153" t="s">
        <v>368</v>
      </c>
      <c r="K161" s="154" t="s">
        <v>399</v>
      </c>
      <c r="L161" s="85" t="s">
        <v>359</v>
      </c>
    </row>
    <row r="162" spans="9:12" ht="22.5">
      <c r="I162" s="84" t="s">
        <v>425</v>
      </c>
      <c r="J162" s="153" t="s">
        <v>368</v>
      </c>
      <c r="K162" s="154" t="s">
        <v>399</v>
      </c>
      <c r="L162" s="85" t="s">
        <v>359</v>
      </c>
    </row>
    <row r="163" spans="9:12" ht="22.5" hidden="1">
      <c r="I163" s="84" t="s">
        <v>428</v>
      </c>
      <c r="J163" s="153" t="s">
        <v>368</v>
      </c>
      <c r="K163" s="154" t="s">
        <v>399</v>
      </c>
      <c r="L163" s="85" t="s">
        <v>359</v>
      </c>
    </row>
    <row r="164" spans="9:12" ht="22.5">
      <c r="I164" s="84" t="s">
        <v>371</v>
      </c>
      <c r="J164" s="153" t="s">
        <v>368</v>
      </c>
      <c r="K164" s="154" t="s">
        <v>399</v>
      </c>
      <c r="L164" s="85" t="s">
        <v>359</v>
      </c>
    </row>
    <row r="165" spans="9:12" ht="22.5">
      <c r="I165" s="87" t="s">
        <v>366</v>
      </c>
      <c r="J165" s="153" t="s">
        <v>368</v>
      </c>
      <c r="K165" s="154" t="s">
        <v>399</v>
      </c>
      <c r="L165" s="85" t="s">
        <v>359</v>
      </c>
    </row>
    <row r="166" spans="9:12" ht="22.5">
      <c r="I166" s="84" t="s">
        <v>367</v>
      </c>
      <c r="J166" s="153" t="s">
        <v>368</v>
      </c>
      <c r="K166" s="154" t="s">
        <v>399</v>
      </c>
      <c r="L166" s="85" t="s">
        <v>359</v>
      </c>
    </row>
    <row r="167" spans="9:12" ht="22.5" hidden="1">
      <c r="I167" s="84" t="s">
        <v>428</v>
      </c>
      <c r="J167" s="153" t="s">
        <v>368</v>
      </c>
      <c r="K167" s="154" t="s">
        <v>399</v>
      </c>
      <c r="L167" s="85" t="s">
        <v>359</v>
      </c>
    </row>
    <row r="168" spans="9:12" ht="22.5" hidden="1">
      <c r="I168" s="84" t="s">
        <v>428</v>
      </c>
      <c r="J168" s="153" t="s">
        <v>368</v>
      </c>
      <c r="K168" s="154" t="s">
        <v>399</v>
      </c>
      <c r="L168" s="85" t="s">
        <v>359</v>
      </c>
    </row>
    <row r="169" spans="9:12" ht="22.5" hidden="1">
      <c r="I169" s="84" t="s">
        <v>428</v>
      </c>
      <c r="J169" s="153" t="s">
        <v>368</v>
      </c>
      <c r="K169" s="154" t="s">
        <v>399</v>
      </c>
      <c r="L169" s="85" t="s">
        <v>359</v>
      </c>
    </row>
    <row r="170" spans="9:12" ht="22.5" hidden="1">
      <c r="I170" s="84" t="s">
        <v>404</v>
      </c>
      <c r="J170" s="153" t="s">
        <v>368</v>
      </c>
      <c r="K170" s="154" t="s">
        <v>399</v>
      </c>
      <c r="L170" s="85" t="s">
        <v>396</v>
      </c>
    </row>
    <row r="171" spans="9:12" ht="22.5" hidden="1">
      <c r="I171" s="84" t="s">
        <v>430</v>
      </c>
      <c r="J171" s="153" t="s">
        <v>368</v>
      </c>
      <c r="K171" s="154" t="s">
        <v>399</v>
      </c>
      <c r="L171" s="85" t="s">
        <v>359</v>
      </c>
    </row>
    <row r="172" spans="9:12" ht="22.5">
      <c r="I172" s="84" t="s">
        <v>363</v>
      </c>
      <c r="J172" s="153" t="s">
        <v>368</v>
      </c>
      <c r="K172" s="154" t="s">
        <v>399</v>
      </c>
      <c r="L172" s="85" t="s">
        <v>359</v>
      </c>
    </row>
    <row r="173" spans="9:12" ht="22.5">
      <c r="I173" s="84" t="s">
        <v>370</v>
      </c>
      <c r="J173" s="153" t="s">
        <v>368</v>
      </c>
      <c r="K173" s="154" t="s">
        <v>399</v>
      </c>
      <c r="L173" s="85" t="s">
        <v>359</v>
      </c>
    </row>
    <row r="174" spans="9:12" ht="22.5">
      <c r="I174" s="84" t="s">
        <v>371</v>
      </c>
      <c r="J174" s="153" t="s">
        <v>368</v>
      </c>
      <c r="K174" s="154" t="s">
        <v>399</v>
      </c>
      <c r="L174" s="85" t="s">
        <v>359</v>
      </c>
    </row>
    <row r="175" spans="9:12" ht="22.5" hidden="1">
      <c r="I175" s="84" t="s">
        <v>416</v>
      </c>
      <c r="J175" s="153" t="s">
        <v>368</v>
      </c>
      <c r="K175" s="154" t="s">
        <v>399</v>
      </c>
      <c r="L175" s="85" t="s">
        <v>396</v>
      </c>
    </row>
    <row r="176" spans="9:12" ht="22.5" hidden="1">
      <c r="I176" s="84" t="s">
        <v>428</v>
      </c>
      <c r="J176" s="153" t="s">
        <v>368</v>
      </c>
      <c r="K176" s="154" t="s">
        <v>399</v>
      </c>
      <c r="L176" s="85" t="s">
        <v>359</v>
      </c>
    </row>
    <row r="177" spans="9:12" ht="22.5" hidden="1">
      <c r="I177" s="84" t="s">
        <v>428</v>
      </c>
      <c r="J177" s="153" t="s">
        <v>368</v>
      </c>
      <c r="K177" s="154" t="s">
        <v>399</v>
      </c>
      <c r="L177" s="85" t="s">
        <v>359</v>
      </c>
    </row>
    <row r="178" spans="9:12" ht="22.5" hidden="1">
      <c r="I178" s="84" t="s">
        <v>401</v>
      </c>
      <c r="J178" s="153" t="s">
        <v>368</v>
      </c>
      <c r="K178" s="154" t="s">
        <v>399</v>
      </c>
      <c r="L178" s="85" t="s">
        <v>396</v>
      </c>
    </row>
    <row r="179" spans="9:12" ht="22.5">
      <c r="I179" s="84" t="s">
        <v>366</v>
      </c>
      <c r="J179" s="153" t="s">
        <v>368</v>
      </c>
      <c r="K179" s="154" t="s">
        <v>399</v>
      </c>
      <c r="L179" s="85" t="s">
        <v>359</v>
      </c>
    </row>
    <row r="180" spans="9:12" ht="22.5">
      <c r="I180" s="84" t="s">
        <v>367</v>
      </c>
      <c r="J180" s="153" t="s">
        <v>368</v>
      </c>
      <c r="K180" s="154" t="s">
        <v>399</v>
      </c>
      <c r="L180" s="85" t="s">
        <v>359</v>
      </c>
    </row>
    <row r="181" spans="9:12" ht="22.5">
      <c r="I181" s="84" t="s">
        <v>371</v>
      </c>
      <c r="J181" s="153" t="s">
        <v>368</v>
      </c>
      <c r="K181" s="154" t="s">
        <v>399</v>
      </c>
      <c r="L181" s="85" t="s">
        <v>359</v>
      </c>
    </row>
    <row r="182" spans="9:12" ht="22.5" hidden="1">
      <c r="I182" s="87" t="s">
        <v>412</v>
      </c>
      <c r="J182" s="153" t="s">
        <v>368</v>
      </c>
      <c r="K182" s="154" t="s">
        <v>399</v>
      </c>
      <c r="L182" s="85" t="s">
        <v>359</v>
      </c>
    </row>
    <row r="183" spans="9:12" ht="22.5">
      <c r="I183" s="87" t="s">
        <v>370</v>
      </c>
      <c r="J183" s="153" t="s">
        <v>368</v>
      </c>
      <c r="K183" s="154" t="s">
        <v>399</v>
      </c>
      <c r="L183" s="85" t="s">
        <v>359</v>
      </c>
    </row>
    <row r="184" spans="9:12" ht="22.5">
      <c r="I184" s="87" t="s">
        <v>371</v>
      </c>
      <c r="J184" s="153" t="s">
        <v>368</v>
      </c>
      <c r="K184" s="154" t="s">
        <v>399</v>
      </c>
      <c r="L184" s="85" t="s">
        <v>359</v>
      </c>
    </row>
    <row r="185" spans="9:12" ht="22.5">
      <c r="I185" s="87" t="s">
        <v>366</v>
      </c>
      <c r="J185" s="153" t="s">
        <v>368</v>
      </c>
      <c r="K185" s="154" t="s">
        <v>399</v>
      </c>
      <c r="L185" s="85" t="s">
        <v>359</v>
      </c>
    </row>
    <row r="186" spans="9:12" ht="22.5">
      <c r="I186" s="84" t="s">
        <v>435</v>
      </c>
      <c r="J186" s="153" t="s">
        <v>368</v>
      </c>
      <c r="K186" s="154" t="s">
        <v>399</v>
      </c>
      <c r="L186" s="85" t="s">
        <v>359</v>
      </c>
    </row>
    <row r="187" spans="9:12" ht="22.5">
      <c r="I187" s="84" t="s">
        <v>371</v>
      </c>
      <c r="J187" s="153" t="s">
        <v>368</v>
      </c>
      <c r="K187" s="154" t="s">
        <v>399</v>
      </c>
      <c r="L187" s="85" t="s">
        <v>359</v>
      </c>
    </row>
    <row r="188" spans="9:12" ht="22.5" hidden="1">
      <c r="I188" s="84" t="s">
        <v>428</v>
      </c>
      <c r="J188" s="153" t="s">
        <v>368</v>
      </c>
      <c r="K188" s="154" t="s">
        <v>399</v>
      </c>
      <c r="L188" s="85" t="s">
        <v>359</v>
      </c>
    </row>
    <row r="189" spans="9:12" ht="22.5">
      <c r="I189" s="84" t="s">
        <v>435</v>
      </c>
      <c r="J189" s="153" t="s">
        <v>368</v>
      </c>
      <c r="K189" s="154" t="s">
        <v>399</v>
      </c>
      <c r="L189" s="85" t="s">
        <v>359</v>
      </c>
    </row>
    <row r="190" spans="9:12" ht="22.5" hidden="1">
      <c r="I190" s="84" t="s">
        <v>395</v>
      </c>
      <c r="J190" s="153" t="s">
        <v>368</v>
      </c>
      <c r="K190" s="154" t="s">
        <v>399</v>
      </c>
      <c r="L190" s="85" t="s">
        <v>396</v>
      </c>
    </row>
    <row r="191" spans="9:12" ht="22.5" hidden="1">
      <c r="I191" s="84" t="s">
        <v>401</v>
      </c>
      <c r="J191" s="153" t="s">
        <v>368</v>
      </c>
      <c r="K191" s="154" t="s">
        <v>399</v>
      </c>
      <c r="L191" s="85" t="s">
        <v>396</v>
      </c>
    </row>
    <row r="192" spans="9:12" ht="22.5">
      <c r="I192" s="84" t="s">
        <v>363</v>
      </c>
      <c r="J192" s="153" t="s">
        <v>368</v>
      </c>
      <c r="K192" s="154" t="s">
        <v>399</v>
      </c>
      <c r="L192" s="85" t="s">
        <v>359</v>
      </c>
    </row>
    <row r="193" spans="9:12" ht="22.5" hidden="1">
      <c r="I193" s="84" t="s">
        <v>428</v>
      </c>
      <c r="J193" s="153" t="s">
        <v>368</v>
      </c>
      <c r="K193" s="154" t="s">
        <v>399</v>
      </c>
      <c r="L193" s="85" t="s">
        <v>359</v>
      </c>
    </row>
    <row r="194" spans="9:12" ht="22.5">
      <c r="I194" s="84" t="s">
        <v>371</v>
      </c>
      <c r="J194" s="153" t="s">
        <v>368</v>
      </c>
      <c r="K194" s="154" t="s">
        <v>399</v>
      </c>
      <c r="L194" s="85" t="s">
        <v>359</v>
      </c>
    </row>
    <row r="195" spans="9:12" ht="22.5">
      <c r="I195" s="84" t="s">
        <v>435</v>
      </c>
      <c r="J195" s="153" t="s">
        <v>368</v>
      </c>
      <c r="K195" s="154" t="s">
        <v>399</v>
      </c>
      <c r="L195" s="85" t="s">
        <v>359</v>
      </c>
    </row>
    <row r="196" spans="9:12" ht="22.5" hidden="1">
      <c r="I196" s="84" t="s">
        <v>428</v>
      </c>
      <c r="J196" s="153" t="s">
        <v>368</v>
      </c>
      <c r="K196" s="154" t="s">
        <v>399</v>
      </c>
      <c r="L196" s="85" t="s">
        <v>359</v>
      </c>
    </row>
    <row r="197" spans="9:12" ht="22.5" hidden="1">
      <c r="I197" s="84" t="s">
        <v>428</v>
      </c>
      <c r="J197" s="153" t="s">
        <v>368</v>
      </c>
      <c r="K197" s="154" t="s">
        <v>399</v>
      </c>
      <c r="L197" s="85" t="s">
        <v>359</v>
      </c>
    </row>
    <row r="198" spans="9:12" ht="22.5" hidden="1">
      <c r="I198" s="84" t="s">
        <v>417</v>
      </c>
      <c r="J198" s="153" t="s">
        <v>368</v>
      </c>
      <c r="K198" s="154" t="s">
        <v>399</v>
      </c>
      <c r="L198" s="85" t="s">
        <v>396</v>
      </c>
    </row>
    <row r="199" spans="9:12" ht="22.5" hidden="1">
      <c r="I199" s="84" t="s">
        <v>430</v>
      </c>
      <c r="J199" s="153" t="s">
        <v>368</v>
      </c>
      <c r="K199" s="154" t="s">
        <v>399</v>
      </c>
      <c r="L199" s="85" t="s">
        <v>359</v>
      </c>
    </row>
    <row r="200" spans="9:12" ht="22.5">
      <c r="I200" s="84" t="s">
        <v>371</v>
      </c>
      <c r="J200" s="153" t="s">
        <v>368</v>
      </c>
      <c r="K200" s="154" t="s">
        <v>399</v>
      </c>
      <c r="L200" s="85" t="s">
        <v>359</v>
      </c>
    </row>
    <row r="201" spans="9:12" ht="22.5" hidden="1">
      <c r="I201" s="84" t="s">
        <v>403</v>
      </c>
      <c r="J201" s="153" t="s">
        <v>368</v>
      </c>
      <c r="K201" s="154" t="s">
        <v>399</v>
      </c>
      <c r="L201" s="85" t="s">
        <v>396</v>
      </c>
    </row>
    <row r="202" spans="9:12" ht="22.5">
      <c r="I202" s="84" t="s">
        <v>435</v>
      </c>
      <c r="J202" s="153" t="s">
        <v>368</v>
      </c>
      <c r="K202" s="154" t="s">
        <v>399</v>
      </c>
      <c r="L202" s="85" t="s">
        <v>359</v>
      </c>
    </row>
    <row r="203" spans="9:12" ht="22.5" hidden="1">
      <c r="I203" s="84" t="s">
        <v>416</v>
      </c>
      <c r="J203" s="153" t="s">
        <v>368</v>
      </c>
      <c r="K203" s="154" t="s">
        <v>399</v>
      </c>
      <c r="L203" s="85" t="s">
        <v>396</v>
      </c>
    </row>
    <row r="204" spans="9:12" ht="22.5" hidden="1">
      <c r="I204" s="84" t="s">
        <v>403</v>
      </c>
      <c r="J204" s="153" t="s">
        <v>368</v>
      </c>
      <c r="K204" s="154" t="s">
        <v>399</v>
      </c>
      <c r="L204" s="85" t="s">
        <v>396</v>
      </c>
    </row>
    <row r="205" spans="9:12" ht="22.5" hidden="1">
      <c r="I205" s="84" t="s">
        <v>395</v>
      </c>
      <c r="J205" s="153" t="s">
        <v>368</v>
      </c>
      <c r="K205" s="154" t="s">
        <v>399</v>
      </c>
      <c r="L205" s="85" t="s">
        <v>396</v>
      </c>
    </row>
    <row r="206" spans="9:12" ht="22.5" hidden="1">
      <c r="I206" s="84" t="s">
        <v>401</v>
      </c>
      <c r="J206" s="153" t="s">
        <v>368</v>
      </c>
      <c r="K206" s="154" t="s">
        <v>399</v>
      </c>
      <c r="L206" s="85" t="s">
        <v>396</v>
      </c>
    </row>
    <row r="207" spans="9:12" ht="22.5">
      <c r="I207" s="84" t="s">
        <v>363</v>
      </c>
      <c r="J207" s="153" t="s">
        <v>368</v>
      </c>
      <c r="K207" s="154" t="s">
        <v>399</v>
      </c>
      <c r="L207" s="85" t="s">
        <v>359</v>
      </c>
    </row>
    <row r="208" spans="9:12" ht="22.5">
      <c r="I208" s="84" t="s">
        <v>367</v>
      </c>
      <c r="J208" s="153" t="s">
        <v>368</v>
      </c>
      <c r="K208" s="154" t="s">
        <v>399</v>
      </c>
      <c r="L208" s="85" t="s">
        <v>359</v>
      </c>
    </row>
    <row r="209" spans="9:12" ht="22.5">
      <c r="I209" s="84" t="s">
        <v>365</v>
      </c>
      <c r="J209" s="153" t="s">
        <v>368</v>
      </c>
      <c r="K209" s="154" t="s">
        <v>399</v>
      </c>
      <c r="L209" s="85" t="s">
        <v>359</v>
      </c>
    </row>
    <row r="210" spans="9:12" ht="22.5" hidden="1">
      <c r="I210" s="84" t="s">
        <v>428</v>
      </c>
      <c r="J210" s="153" t="s">
        <v>368</v>
      </c>
      <c r="K210" s="154" t="s">
        <v>399</v>
      </c>
      <c r="L210" s="85" t="s">
        <v>359</v>
      </c>
    </row>
    <row r="211" spans="9:12" ht="22.5">
      <c r="I211" s="84" t="s">
        <v>425</v>
      </c>
      <c r="J211" s="153" t="s">
        <v>368</v>
      </c>
      <c r="K211" s="154" t="s">
        <v>399</v>
      </c>
      <c r="L211" s="85" t="s">
        <v>359</v>
      </c>
    </row>
    <row r="212" spans="9:12" ht="22.5">
      <c r="I212" s="84" t="s">
        <v>364</v>
      </c>
      <c r="J212" s="153" t="s">
        <v>368</v>
      </c>
      <c r="K212" s="154" t="s">
        <v>399</v>
      </c>
      <c r="L212" s="85" t="s">
        <v>359</v>
      </c>
    </row>
    <row r="213" spans="9:12" ht="22.5">
      <c r="I213" s="84" t="s">
        <v>366</v>
      </c>
      <c r="J213" s="153" t="s">
        <v>368</v>
      </c>
      <c r="K213" s="154" t="s">
        <v>399</v>
      </c>
      <c r="L213" s="85" t="s">
        <v>359</v>
      </c>
    </row>
    <row r="214" spans="9:12" ht="22.5" hidden="1">
      <c r="I214" s="87" t="s">
        <v>395</v>
      </c>
      <c r="J214" s="153" t="s">
        <v>368</v>
      </c>
      <c r="K214" s="154" t="s">
        <v>399</v>
      </c>
      <c r="L214" s="85" t="s">
        <v>396</v>
      </c>
    </row>
    <row r="215" spans="9:12" ht="22.5">
      <c r="I215" s="87" t="s">
        <v>364</v>
      </c>
      <c r="J215" s="153" t="s">
        <v>368</v>
      </c>
      <c r="K215" s="154" t="s">
        <v>399</v>
      </c>
      <c r="L215" s="85" t="s">
        <v>359</v>
      </c>
    </row>
    <row r="216" spans="9:12" ht="22.5">
      <c r="I216" s="84" t="s">
        <v>372</v>
      </c>
      <c r="J216" s="153" t="s">
        <v>368</v>
      </c>
      <c r="K216" s="154" t="s">
        <v>399</v>
      </c>
      <c r="L216" s="85" t="s">
        <v>359</v>
      </c>
    </row>
    <row r="217" spans="9:12" ht="22.5" hidden="1">
      <c r="I217" s="84" t="s">
        <v>403</v>
      </c>
      <c r="J217" s="153" t="s">
        <v>368</v>
      </c>
      <c r="K217" s="154" t="s">
        <v>399</v>
      </c>
      <c r="L217" s="85" t="s">
        <v>396</v>
      </c>
    </row>
    <row r="218" spans="9:12" ht="22.5">
      <c r="I218" s="84" t="s">
        <v>366</v>
      </c>
      <c r="J218" s="153" t="s">
        <v>368</v>
      </c>
      <c r="K218" s="154" t="s">
        <v>399</v>
      </c>
      <c r="L218" s="85" t="s">
        <v>359</v>
      </c>
    </row>
    <row r="219" spans="9:12" ht="22.5" hidden="1">
      <c r="I219" s="84" t="s">
        <v>428</v>
      </c>
      <c r="J219" s="153" t="s">
        <v>368</v>
      </c>
      <c r="K219" s="154" t="s">
        <v>399</v>
      </c>
      <c r="L219" s="85" t="s">
        <v>359</v>
      </c>
    </row>
    <row r="220" spans="9:12" ht="22.5">
      <c r="I220" s="84" t="s">
        <v>367</v>
      </c>
      <c r="J220" s="153" t="s">
        <v>368</v>
      </c>
      <c r="K220" s="154" t="s">
        <v>399</v>
      </c>
      <c r="L220" s="85" t="s">
        <v>359</v>
      </c>
    </row>
    <row r="221" spans="9:12" ht="22.5">
      <c r="I221" s="84" t="s">
        <v>363</v>
      </c>
      <c r="J221" s="153" t="s">
        <v>368</v>
      </c>
      <c r="K221" s="154" t="s">
        <v>399</v>
      </c>
      <c r="L221" s="85" t="s">
        <v>359</v>
      </c>
    </row>
    <row r="222" spans="9:12" ht="22.5">
      <c r="I222" s="84" t="s">
        <v>435</v>
      </c>
      <c r="J222" s="153" t="s">
        <v>368</v>
      </c>
      <c r="K222" s="154" t="s">
        <v>399</v>
      </c>
      <c r="L222" s="85" t="s">
        <v>359</v>
      </c>
    </row>
    <row r="223" spans="9:12" ht="22.5">
      <c r="I223" s="84" t="s">
        <v>425</v>
      </c>
      <c r="J223" s="153" t="s">
        <v>368</v>
      </c>
      <c r="K223" s="154" t="s">
        <v>399</v>
      </c>
      <c r="L223" s="85" t="s">
        <v>359</v>
      </c>
    </row>
    <row r="224" spans="9:12" ht="22.5">
      <c r="I224" s="84" t="s">
        <v>371</v>
      </c>
      <c r="J224" s="153" t="s">
        <v>368</v>
      </c>
      <c r="K224" s="154" t="s">
        <v>399</v>
      </c>
      <c r="L224" s="85" t="s">
        <v>359</v>
      </c>
    </row>
    <row r="225" spans="9:12" ht="22.5">
      <c r="I225" s="84" t="s">
        <v>367</v>
      </c>
      <c r="J225" s="153" t="s">
        <v>368</v>
      </c>
      <c r="K225" s="154" t="s">
        <v>399</v>
      </c>
      <c r="L225" s="85" t="s">
        <v>359</v>
      </c>
    </row>
    <row r="226" spans="9:12" ht="22.5">
      <c r="I226" s="84" t="s">
        <v>363</v>
      </c>
      <c r="J226" s="153" t="s">
        <v>368</v>
      </c>
      <c r="K226" s="154" t="s">
        <v>399</v>
      </c>
      <c r="L226" s="85" t="s">
        <v>359</v>
      </c>
    </row>
    <row r="227" spans="9:12" ht="22.5" hidden="1">
      <c r="I227" s="84" t="s">
        <v>428</v>
      </c>
      <c r="J227" s="153" t="s">
        <v>368</v>
      </c>
      <c r="K227" s="154" t="s">
        <v>399</v>
      </c>
      <c r="L227" s="85" t="s">
        <v>359</v>
      </c>
    </row>
    <row r="228" spans="9:12" ht="22.5">
      <c r="I228" s="84" t="s">
        <v>365</v>
      </c>
      <c r="J228" s="153" t="s">
        <v>368</v>
      </c>
      <c r="K228" s="154" t="s">
        <v>399</v>
      </c>
      <c r="L228" s="85" t="s">
        <v>359</v>
      </c>
    </row>
    <row r="229" spans="9:12" ht="22.5" hidden="1">
      <c r="I229" s="84" t="s">
        <v>395</v>
      </c>
      <c r="J229" s="153" t="s">
        <v>368</v>
      </c>
      <c r="K229" s="154" t="s">
        <v>399</v>
      </c>
      <c r="L229" s="85" t="s">
        <v>396</v>
      </c>
    </row>
    <row r="230" spans="9:12" ht="22.5">
      <c r="I230" s="87" t="s">
        <v>364</v>
      </c>
      <c r="J230" s="153" t="s">
        <v>368</v>
      </c>
      <c r="K230" s="154" t="s">
        <v>399</v>
      </c>
      <c r="L230" s="85" t="s">
        <v>359</v>
      </c>
    </row>
    <row r="231" spans="9:12" ht="22.5" hidden="1">
      <c r="I231" s="84" t="s">
        <v>401</v>
      </c>
      <c r="J231" s="153" t="s">
        <v>368</v>
      </c>
      <c r="K231" s="154" t="s">
        <v>399</v>
      </c>
      <c r="L231" s="85" t="s">
        <v>396</v>
      </c>
    </row>
    <row r="232" spans="9:12" ht="22.5">
      <c r="I232" s="84" t="s">
        <v>367</v>
      </c>
      <c r="J232" s="153" t="s">
        <v>368</v>
      </c>
      <c r="K232" s="154" t="s">
        <v>399</v>
      </c>
      <c r="L232" s="85" t="s">
        <v>359</v>
      </c>
    </row>
    <row r="233" spans="9:12" ht="22.5" hidden="1">
      <c r="I233" s="84" t="s">
        <v>395</v>
      </c>
      <c r="J233" s="153" t="s">
        <v>368</v>
      </c>
      <c r="K233" s="154" t="s">
        <v>399</v>
      </c>
      <c r="L233" s="85" t="s">
        <v>396</v>
      </c>
    </row>
    <row r="234" spans="9:12" ht="22.5">
      <c r="I234" s="84" t="s">
        <v>365</v>
      </c>
      <c r="J234" s="153" t="s">
        <v>368</v>
      </c>
      <c r="K234" s="154" t="s">
        <v>399</v>
      </c>
      <c r="L234" s="85" t="s">
        <v>359</v>
      </c>
    </row>
    <row r="235" spans="9:12" ht="22.5">
      <c r="I235" s="84" t="s">
        <v>435</v>
      </c>
      <c r="J235" s="153" t="s">
        <v>368</v>
      </c>
      <c r="K235" s="154" t="s">
        <v>399</v>
      </c>
      <c r="L235" s="85" t="s">
        <v>359</v>
      </c>
    </row>
    <row r="236" spans="9:12" ht="22.5" hidden="1">
      <c r="I236" s="84" t="s">
        <v>417</v>
      </c>
      <c r="J236" s="153" t="s">
        <v>368</v>
      </c>
      <c r="K236" s="154" t="s">
        <v>399</v>
      </c>
      <c r="L236" s="85" t="s">
        <v>396</v>
      </c>
    </row>
    <row r="237" spans="9:12" ht="22.5" hidden="1">
      <c r="I237" s="84" t="s">
        <v>428</v>
      </c>
      <c r="J237" s="153" t="s">
        <v>368</v>
      </c>
      <c r="K237" s="154" t="s">
        <v>399</v>
      </c>
      <c r="L237" s="85" t="s">
        <v>359</v>
      </c>
    </row>
    <row r="238" spans="9:12" ht="22.5">
      <c r="I238" s="84" t="s">
        <v>371</v>
      </c>
      <c r="J238" s="153" t="s">
        <v>368</v>
      </c>
      <c r="K238" s="154" t="s">
        <v>399</v>
      </c>
      <c r="L238" s="85" t="s">
        <v>359</v>
      </c>
    </row>
    <row r="239" spans="9:12" ht="22.5">
      <c r="I239" s="84" t="s">
        <v>369</v>
      </c>
      <c r="J239" s="153" t="s">
        <v>368</v>
      </c>
      <c r="K239" s="154" t="s">
        <v>399</v>
      </c>
      <c r="L239" s="85" t="s">
        <v>359</v>
      </c>
    </row>
    <row r="240" spans="9:12" ht="22.5" hidden="1">
      <c r="I240" s="84" t="s">
        <v>395</v>
      </c>
      <c r="J240" s="153" t="s">
        <v>368</v>
      </c>
      <c r="K240" s="154" t="s">
        <v>399</v>
      </c>
      <c r="L240" s="85" t="s">
        <v>396</v>
      </c>
    </row>
    <row r="241" spans="9:12" ht="22.5">
      <c r="I241" s="84" t="s">
        <v>367</v>
      </c>
      <c r="J241" s="153" t="s">
        <v>368</v>
      </c>
      <c r="K241" s="154" t="s">
        <v>399</v>
      </c>
      <c r="L241" s="85" t="s">
        <v>359</v>
      </c>
    </row>
    <row r="242" spans="9:12" ht="22.5">
      <c r="I242" s="84" t="s">
        <v>366</v>
      </c>
      <c r="J242" s="153" t="s">
        <v>368</v>
      </c>
      <c r="K242" s="154" t="s">
        <v>399</v>
      </c>
      <c r="L242" s="85" t="s">
        <v>359</v>
      </c>
    </row>
    <row r="243" spans="9:12" ht="22.5" hidden="1">
      <c r="I243" s="84" t="s">
        <v>428</v>
      </c>
      <c r="J243" s="153" t="s">
        <v>368</v>
      </c>
      <c r="K243" s="154" t="s">
        <v>399</v>
      </c>
      <c r="L243" s="85" t="s">
        <v>359</v>
      </c>
    </row>
    <row r="244" spans="9:12" ht="22.5" hidden="1">
      <c r="I244" s="84" t="s">
        <v>428</v>
      </c>
      <c r="J244" s="153" t="s">
        <v>368</v>
      </c>
      <c r="K244" s="154" t="s">
        <v>399</v>
      </c>
      <c r="L244" s="85" t="s">
        <v>359</v>
      </c>
    </row>
    <row r="245" spans="9:12" ht="22.5" hidden="1">
      <c r="I245" s="84" t="s">
        <v>412</v>
      </c>
      <c r="J245" s="153" t="s">
        <v>368</v>
      </c>
      <c r="K245" s="154" t="s">
        <v>399</v>
      </c>
      <c r="L245" s="85" t="s">
        <v>359</v>
      </c>
    </row>
    <row r="246" spans="9:12" ht="22.5" hidden="1">
      <c r="I246" s="84" t="s">
        <v>428</v>
      </c>
      <c r="J246" s="153" t="s">
        <v>368</v>
      </c>
      <c r="K246" s="154" t="s">
        <v>399</v>
      </c>
      <c r="L246" s="85" t="s">
        <v>359</v>
      </c>
    </row>
    <row r="247" spans="9:12" ht="22.5" hidden="1">
      <c r="I247" s="84" t="s">
        <v>404</v>
      </c>
      <c r="J247" s="153" t="s">
        <v>368</v>
      </c>
      <c r="K247" s="154" t="s">
        <v>399</v>
      </c>
      <c r="L247" s="85" t="s">
        <v>396</v>
      </c>
    </row>
    <row r="248" spans="9:12" ht="22.5">
      <c r="I248" s="84" t="s">
        <v>364</v>
      </c>
      <c r="J248" s="153" t="s">
        <v>368</v>
      </c>
      <c r="K248" s="154" t="s">
        <v>399</v>
      </c>
      <c r="L248" s="85" t="s">
        <v>359</v>
      </c>
    </row>
    <row r="249" spans="9:12">
      <c r="I249" s="84" t="s">
        <v>363</v>
      </c>
      <c r="J249" s="154" t="s">
        <v>368</v>
      </c>
      <c r="K249" s="154" t="s">
        <v>399</v>
      </c>
      <c r="L249" s="85" t="s">
        <v>359</v>
      </c>
    </row>
    <row r="250" spans="9:12">
      <c r="I250" s="84" t="s">
        <v>371</v>
      </c>
      <c r="J250" s="154" t="s">
        <v>368</v>
      </c>
      <c r="K250" s="154" t="s">
        <v>399</v>
      </c>
      <c r="L250" s="85" t="s">
        <v>359</v>
      </c>
    </row>
    <row r="251" spans="9:12" ht="22.5">
      <c r="I251" s="84" t="s">
        <v>365</v>
      </c>
      <c r="J251" s="153" t="s">
        <v>373</v>
      </c>
      <c r="K251" s="154" t="s">
        <v>399</v>
      </c>
      <c r="L251" s="85" t="s">
        <v>359</v>
      </c>
    </row>
    <row r="252" spans="9:12" ht="22.5" hidden="1">
      <c r="I252" s="84" t="s">
        <v>395</v>
      </c>
      <c r="J252" s="153" t="s">
        <v>373</v>
      </c>
      <c r="K252" s="154" t="s">
        <v>399</v>
      </c>
      <c r="L252" s="85" t="s">
        <v>396</v>
      </c>
    </row>
    <row r="253" spans="9:12" ht="22.5" hidden="1">
      <c r="I253" s="84" t="s">
        <v>428</v>
      </c>
      <c r="J253" s="153" t="s">
        <v>373</v>
      </c>
      <c r="K253" s="154" t="s">
        <v>399</v>
      </c>
      <c r="L253" s="85" t="s">
        <v>359</v>
      </c>
    </row>
    <row r="254" spans="9:12" ht="22.5" hidden="1">
      <c r="I254" s="84" t="s">
        <v>395</v>
      </c>
      <c r="J254" s="153" t="s">
        <v>373</v>
      </c>
      <c r="K254" s="154" t="s">
        <v>399</v>
      </c>
      <c r="L254" s="85" t="s">
        <v>396</v>
      </c>
    </row>
    <row r="255" spans="9:12" ht="22.5">
      <c r="I255" s="87" t="s">
        <v>367</v>
      </c>
      <c r="J255" s="153" t="s">
        <v>373</v>
      </c>
      <c r="K255" s="154" t="s">
        <v>399</v>
      </c>
      <c r="L255" s="85" t="s">
        <v>359</v>
      </c>
    </row>
    <row r="256" spans="9:12" ht="22.5" hidden="1">
      <c r="I256" s="86" t="s">
        <v>395</v>
      </c>
      <c r="J256" s="153" t="s">
        <v>373</v>
      </c>
      <c r="K256" s="154" t="s">
        <v>399</v>
      </c>
      <c r="L256" s="85" t="s">
        <v>396</v>
      </c>
    </row>
    <row r="257" spans="9:12" ht="22.5" hidden="1">
      <c r="I257" s="84" t="s">
        <v>404</v>
      </c>
      <c r="J257" s="153" t="s">
        <v>373</v>
      </c>
      <c r="K257" s="154" t="s">
        <v>399</v>
      </c>
      <c r="L257" s="85" t="s">
        <v>396</v>
      </c>
    </row>
    <row r="258" spans="9:12" ht="22.5" hidden="1">
      <c r="I258" s="84" t="s">
        <v>395</v>
      </c>
      <c r="J258" s="153" t="s">
        <v>373</v>
      </c>
      <c r="K258" s="154" t="s">
        <v>399</v>
      </c>
      <c r="L258" s="85" t="s">
        <v>396</v>
      </c>
    </row>
    <row r="259" spans="9:12" hidden="1">
      <c r="I259" s="84" t="s">
        <v>401</v>
      </c>
      <c r="J259" s="154" t="s">
        <v>373</v>
      </c>
      <c r="K259" s="154" t="s">
        <v>399</v>
      </c>
      <c r="L259" s="85" t="s">
        <v>396</v>
      </c>
    </row>
    <row r="260" spans="9:12" ht="22.5" hidden="1">
      <c r="I260" s="84" t="s">
        <v>417</v>
      </c>
      <c r="J260" s="153" t="s">
        <v>373</v>
      </c>
      <c r="K260" s="154" t="s">
        <v>399</v>
      </c>
      <c r="L260" s="85" t="s">
        <v>396</v>
      </c>
    </row>
    <row r="261" spans="9:12" ht="22.5">
      <c r="I261" s="87" t="s">
        <v>370</v>
      </c>
      <c r="J261" s="153" t="s">
        <v>374</v>
      </c>
      <c r="K261" s="154" t="s">
        <v>399</v>
      </c>
      <c r="L261" s="85" t="s">
        <v>359</v>
      </c>
    </row>
    <row r="262" spans="9:12" ht="22.5" hidden="1">
      <c r="I262" s="87" t="s">
        <v>395</v>
      </c>
      <c r="J262" s="153" t="s">
        <v>374</v>
      </c>
      <c r="K262" s="154" t="s">
        <v>399</v>
      </c>
      <c r="L262" s="85" t="s">
        <v>396</v>
      </c>
    </row>
    <row r="263" spans="9:12" ht="22.5">
      <c r="I263" s="84" t="s">
        <v>425</v>
      </c>
      <c r="J263" s="153" t="s">
        <v>374</v>
      </c>
      <c r="K263" s="154" t="s">
        <v>399</v>
      </c>
      <c r="L263" s="85" t="s">
        <v>359</v>
      </c>
    </row>
    <row r="264" spans="9:12" ht="22.5">
      <c r="I264" s="84" t="s">
        <v>425</v>
      </c>
      <c r="J264" s="153" t="s">
        <v>374</v>
      </c>
      <c r="K264" s="154" t="s">
        <v>399</v>
      </c>
      <c r="L264" s="85" t="s">
        <v>359</v>
      </c>
    </row>
    <row r="265" spans="9:12" ht="22.5" hidden="1">
      <c r="I265" s="88" t="s">
        <v>416</v>
      </c>
      <c r="J265" s="153" t="s">
        <v>374</v>
      </c>
      <c r="K265" s="154" t="s">
        <v>399</v>
      </c>
      <c r="L265" s="85" t="s">
        <v>396</v>
      </c>
    </row>
    <row r="266" spans="9:12" ht="22.5">
      <c r="I266" s="84" t="s">
        <v>366</v>
      </c>
      <c r="J266" s="153" t="s">
        <v>374</v>
      </c>
      <c r="K266" s="154" t="s">
        <v>399</v>
      </c>
      <c r="L266" s="85" t="s">
        <v>359</v>
      </c>
    </row>
    <row r="267" spans="9:12" ht="22.5">
      <c r="I267" s="84" t="s">
        <v>365</v>
      </c>
      <c r="J267" s="155" t="s">
        <v>374</v>
      </c>
      <c r="K267" s="154" t="s">
        <v>399</v>
      </c>
      <c r="L267" s="85" t="s">
        <v>359</v>
      </c>
    </row>
    <row r="268" spans="9:12" ht="22.5">
      <c r="I268" s="87" t="s">
        <v>370</v>
      </c>
      <c r="J268" s="153" t="s">
        <v>374</v>
      </c>
      <c r="K268" s="154" t="s">
        <v>399</v>
      </c>
      <c r="L268" s="85" t="s">
        <v>359</v>
      </c>
    </row>
    <row r="269" spans="9:12" ht="22.5" hidden="1">
      <c r="I269" s="84" t="s">
        <v>401</v>
      </c>
      <c r="J269" s="155" t="s">
        <v>373</v>
      </c>
      <c r="K269" s="154" t="s">
        <v>399</v>
      </c>
      <c r="L269" s="85" t="s">
        <v>396</v>
      </c>
    </row>
    <row r="270" spans="9:12" ht="22.5" hidden="1">
      <c r="I270" s="84" t="s">
        <v>395</v>
      </c>
      <c r="J270" s="155" t="s">
        <v>374</v>
      </c>
      <c r="K270" s="154" t="s">
        <v>399</v>
      </c>
      <c r="L270" s="85" t="s">
        <v>396</v>
      </c>
    </row>
    <row r="271" spans="9:12" ht="22.5">
      <c r="I271" s="88" t="s">
        <v>366</v>
      </c>
      <c r="J271" s="155" t="s">
        <v>375</v>
      </c>
      <c r="K271" s="154" t="s">
        <v>402</v>
      </c>
      <c r="L271" s="85" t="s">
        <v>359</v>
      </c>
    </row>
    <row r="272" spans="9:12" ht="22.5">
      <c r="I272" s="88" t="s">
        <v>366</v>
      </c>
      <c r="J272" s="155" t="s">
        <v>375</v>
      </c>
      <c r="K272" s="154" t="s">
        <v>402</v>
      </c>
      <c r="L272" s="85" t="s">
        <v>359</v>
      </c>
    </row>
    <row r="273" spans="9:12" ht="22.5" hidden="1">
      <c r="I273" s="88" t="s">
        <v>395</v>
      </c>
      <c r="J273" s="155" t="s">
        <v>375</v>
      </c>
      <c r="K273" s="154" t="s">
        <v>402</v>
      </c>
      <c r="L273" s="85" t="s">
        <v>396</v>
      </c>
    </row>
    <row r="274" spans="9:12" ht="22.5" hidden="1">
      <c r="I274" s="88" t="s">
        <v>395</v>
      </c>
      <c r="J274" s="155" t="s">
        <v>375</v>
      </c>
      <c r="K274" s="154" t="s">
        <v>402</v>
      </c>
      <c r="L274" s="85" t="s">
        <v>396</v>
      </c>
    </row>
    <row r="275" spans="9:12" ht="22.5">
      <c r="I275" s="84" t="s">
        <v>367</v>
      </c>
      <c r="J275" s="153" t="s">
        <v>375</v>
      </c>
      <c r="K275" s="154" t="s">
        <v>402</v>
      </c>
      <c r="L275" s="85" t="s">
        <v>359</v>
      </c>
    </row>
    <row r="276" spans="9:12" ht="22.5" hidden="1">
      <c r="I276" s="87" t="s">
        <v>395</v>
      </c>
      <c r="J276" s="153" t="s">
        <v>375</v>
      </c>
      <c r="K276" s="154" t="s">
        <v>402</v>
      </c>
      <c r="L276" s="85" t="s">
        <v>396</v>
      </c>
    </row>
    <row r="277" spans="9:12" ht="22.5" hidden="1">
      <c r="I277" s="87" t="s">
        <v>430</v>
      </c>
      <c r="J277" s="153" t="s">
        <v>375</v>
      </c>
      <c r="K277" s="154" t="s">
        <v>402</v>
      </c>
      <c r="L277" s="85" t="s">
        <v>359</v>
      </c>
    </row>
    <row r="278" spans="9:12" ht="22.5">
      <c r="I278" s="87" t="s">
        <v>370</v>
      </c>
      <c r="J278" s="153" t="s">
        <v>375</v>
      </c>
      <c r="K278" s="154" t="s">
        <v>402</v>
      </c>
      <c r="L278" s="85" t="s">
        <v>359</v>
      </c>
    </row>
    <row r="279" spans="9:12" ht="22.5">
      <c r="I279" s="84" t="s">
        <v>370</v>
      </c>
      <c r="J279" s="153" t="s">
        <v>375</v>
      </c>
      <c r="K279" s="154" t="s">
        <v>402</v>
      </c>
      <c r="L279" s="85" t="s">
        <v>359</v>
      </c>
    </row>
    <row r="280" spans="9:12" ht="22.5">
      <c r="I280" s="84" t="s">
        <v>435</v>
      </c>
      <c r="J280" s="153" t="s">
        <v>375</v>
      </c>
      <c r="K280" s="154" t="s">
        <v>402</v>
      </c>
      <c r="L280" s="85" t="s">
        <v>359</v>
      </c>
    </row>
    <row r="281" spans="9:12" ht="22.5">
      <c r="I281" s="84" t="s">
        <v>365</v>
      </c>
      <c r="J281" s="153" t="s">
        <v>375</v>
      </c>
      <c r="K281" s="154" t="s">
        <v>402</v>
      </c>
      <c r="L281" s="85" t="s">
        <v>359</v>
      </c>
    </row>
    <row r="282" spans="9:12" ht="22.5">
      <c r="I282" s="84" t="s">
        <v>366</v>
      </c>
      <c r="J282" s="153" t="s">
        <v>375</v>
      </c>
      <c r="K282" s="154" t="s">
        <v>402</v>
      </c>
      <c r="L282" s="85" t="s">
        <v>359</v>
      </c>
    </row>
    <row r="283" spans="9:12" ht="22.5" hidden="1">
      <c r="I283" s="84" t="s">
        <v>395</v>
      </c>
      <c r="J283" s="153" t="s">
        <v>375</v>
      </c>
      <c r="K283" s="154" t="s">
        <v>402</v>
      </c>
      <c r="L283" s="85" t="s">
        <v>396</v>
      </c>
    </row>
    <row r="284" spans="9:12" ht="22.5">
      <c r="I284" s="84" t="s">
        <v>367</v>
      </c>
      <c r="J284" s="153" t="s">
        <v>375</v>
      </c>
      <c r="K284" s="154" t="s">
        <v>402</v>
      </c>
      <c r="L284" s="85" t="s">
        <v>359</v>
      </c>
    </row>
    <row r="285" spans="9:12" ht="22.5" hidden="1">
      <c r="I285" s="84" t="s">
        <v>404</v>
      </c>
      <c r="J285" s="153" t="s">
        <v>375</v>
      </c>
      <c r="K285" s="154" t="s">
        <v>402</v>
      </c>
      <c r="L285" s="85" t="s">
        <v>396</v>
      </c>
    </row>
    <row r="286" spans="9:12" ht="22.5" hidden="1">
      <c r="I286" s="87" t="s">
        <v>430</v>
      </c>
      <c r="J286" s="153" t="s">
        <v>375</v>
      </c>
      <c r="K286" s="154" t="s">
        <v>402</v>
      </c>
      <c r="L286" s="85" t="s">
        <v>359</v>
      </c>
    </row>
    <row r="287" spans="9:12" ht="22.5" hidden="1">
      <c r="I287" s="87" t="s">
        <v>412</v>
      </c>
      <c r="J287" s="153" t="s">
        <v>375</v>
      </c>
      <c r="K287" s="154" t="s">
        <v>402</v>
      </c>
      <c r="L287" s="85" t="s">
        <v>359</v>
      </c>
    </row>
    <row r="288" spans="9:12" ht="22.5">
      <c r="I288" s="87" t="s">
        <v>366</v>
      </c>
      <c r="J288" s="153" t="s">
        <v>375</v>
      </c>
      <c r="K288" s="154" t="s">
        <v>402</v>
      </c>
      <c r="L288" s="85" t="s">
        <v>359</v>
      </c>
    </row>
    <row r="289" spans="9:12" ht="22.5">
      <c r="I289" s="84" t="s">
        <v>435</v>
      </c>
      <c r="J289" s="153" t="s">
        <v>375</v>
      </c>
      <c r="K289" s="154" t="s">
        <v>402</v>
      </c>
      <c r="L289" s="85" t="s">
        <v>359</v>
      </c>
    </row>
    <row r="290" spans="9:12" ht="22.5">
      <c r="I290" s="84" t="s">
        <v>366</v>
      </c>
      <c r="J290" s="153" t="s">
        <v>375</v>
      </c>
      <c r="K290" s="154" t="s">
        <v>402</v>
      </c>
      <c r="L290" s="85" t="s">
        <v>359</v>
      </c>
    </row>
    <row r="291" spans="9:12" ht="22.5" hidden="1">
      <c r="I291" s="87" t="s">
        <v>395</v>
      </c>
      <c r="J291" s="153" t="s">
        <v>375</v>
      </c>
      <c r="K291" s="154" t="s">
        <v>402</v>
      </c>
      <c r="L291" s="85" t="s">
        <v>396</v>
      </c>
    </row>
    <row r="292" spans="9:12" ht="22.5" hidden="1">
      <c r="I292" s="87" t="s">
        <v>401</v>
      </c>
      <c r="J292" s="153" t="s">
        <v>375</v>
      </c>
      <c r="K292" s="154" t="s">
        <v>402</v>
      </c>
      <c r="L292" s="85" t="s">
        <v>396</v>
      </c>
    </row>
    <row r="293" spans="9:12" ht="22.5">
      <c r="I293" s="87" t="s">
        <v>371</v>
      </c>
      <c r="J293" s="153" t="s">
        <v>375</v>
      </c>
      <c r="K293" s="154" t="s">
        <v>402</v>
      </c>
      <c r="L293" s="85" t="s">
        <v>359</v>
      </c>
    </row>
    <row r="294" spans="9:12" ht="22.5" hidden="1">
      <c r="I294" s="84" t="s">
        <v>395</v>
      </c>
      <c r="J294" s="153" t="s">
        <v>375</v>
      </c>
      <c r="K294" s="154" t="s">
        <v>402</v>
      </c>
      <c r="L294" s="85" t="s">
        <v>396</v>
      </c>
    </row>
    <row r="295" spans="9:12" ht="22.5" hidden="1">
      <c r="I295" s="84" t="s">
        <v>429</v>
      </c>
      <c r="J295" s="153" t="s">
        <v>375</v>
      </c>
      <c r="K295" s="154" t="s">
        <v>402</v>
      </c>
      <c r="L295" s="85" t="s">
        <v>359</v>
      </c>
    </row>
    <row r="296" spans="9:12" ht="22.5" hidden="1">
      <c r="I296" s="84" t="s">
        <v>416</v>
      </c>
      <c r="J296" s="153" t="s">
        <v>375</v>
      </c>
      <c r="K296" s="154" t="s">
        <v>402</v>
      </c>
      <c r="L296" s="85" t="s">
        <v>396</v>
      </c>
    </row>
    <row r="297" spans="9:12" ht="22.5" hidden="1">
      <c r="I297" s="84" t="s">
        <v>395</v>
      </c>
      <c r="J297" s="153" t="s">
        <v>375</v>
      </c>
      <c r="K297" s="154" t="s">
        <v>402</v>
      </c>
      <c r="L297" s="85" t="s">
        <v>396</v>
      </c>
    </row>
    <row r="298" spans="9:12" ht="22.5" hidden="1">
      <c r="I298" s="87" t="s">
        <v>430</v>
      </c>
      <c r="J298" s="153" t="s">
        <v>375</v>
      </c>
      <c r="K298" s="154" t="s">
        <v>402</v>
      </c>
      <c r="L298" s="85" t="s">
        <v>359</v>
      </c>
    </row>
    <row r="299" spans="9:12" ht="22.5">
      <c r="I299" s="87" t="s">
        <v>365</v>
      </c>
      <c r="J299" s="153" t="s">
        <v>375</v>
      </c>
      <c r="K299" s="154" t="s">
        <v>402</v>
      </c>
      <c r="L299" s="85" t="s">
        <v>359</v>
      </c>
    </row>
    <row r="300" spans="9:12" ht="22.5" hidden="1">
      <c r="I300" s="84" t="s">
        <v>395</v>
      </c>
      <c r="J300" s="153" t="s">
        <v>375</v>
      </c>
      <c r="K300" s="154" t="s">
        <v>402</v>
      </c>
      <c r="L300" s="85" t="s">
        <v>396</v>
      </c>
    </row>
    <row r="301" spans="9:12" ht="22.5">
      <c r="I301" s="84" t="s">
        <v>435</v>
      </c>
      <c r="J301" s="153" t="s">
        <v>375</v>
      </c>
      <c r="K301" s="154" t="s">
        <v>402</v>
      </c>
      <c r="L301" s="85" t="s">
        <v>359</v>
      </c>
    </row>
    <row r="302" spans="9:12" ht="22.5" hidden="1">
      <c r="I302" s="88" t="s">
        <v>395</v>
      </c>
      <c r="J302" s="153" t="s">
        <v>375</v>
      </c>
      <c r="K302" s="154" t="s">
        <v>402</v>
      </c>
      <c r="L302" s="85" t="s">
        <v>396</v>
      </c>
    </row>
    <row r="303" spans="9:12" ht="22.5">
      <c r="I303" s="84" t="s">
        <v>425</v>
      </c>
      <c r="J303" s="153" t="s">
        <v>375</v>
      </c>
      <c r="K303" s="154" t="s">
        <v>402</v>
      </c>
      <c r="L303" s="85" t="s">
        <v>359</v>
      </c>
    </row>
    <row r="304" spans="9:12" ht="22.5">
      <c r="I304" s="84" t="s">
        <v>376</v>
      </c>
      <c r="J304" s="153" t="s">
        <v>375</v>
      </c>
      <c r="K304" s="154" t="s">
        <v>402</v>
      </c>
      <c r="L304" s="85" t="s">
        <v>359</v>
      </c>
    </row>
    <row r="305" spans="9:12" ht="22.5">
      <c r="I305" s="84" t="s">
        <v>376</v>
      </c>
      <c r="J305" s="153" t="s">
        <v>375</v>
      </c>
      <c r="K305" s="154" t="s">
        <v>402</v>
      </c>
      <c r="L305" s="85" t="s">
        <v>359</v>
      </c>
    </row>
    <row r="306" spans="9:12" ht="22.5" hidden="1">
      <c r="I306" s="84" t="s">
        <v>395</v>
      </c>
      <c r="J306" s="153" t="s">
        <v>375</v>
      </c>
      <c r="K306" s="154" t="s">
        <v>402</v>
      </c>
      <c r="L306" s="85" t="s">
        <v>396</v>
      </c>
    </row>
    <row r="307" spans="9:12" ht="22.5">
      <c r="I307" s="84" t="s">
        <v>370</v>
      </c>
      <c r="J307" s="153" t="s">
        <v>375</v>
      </c>
      <c r="K307" s="154" t="s">
        <v>402</v>
      </c>
      <c r="L307" s="85" t="s">
        <v>359</v>
      </c>
    </row>
    <row r="308" spans="9:12" ht="22.5">
      <c r="I308" s="84" t="s">
        <v>363</v>
      </c>
      <c r="J308" s="153" t="s">
        <v>375</v>
      </c>
      <c r="K308" s="154" t="s">
        <v>402</v>
      </c>
      <c r="L308" s="85" t="s">
        <v>359</v>
      </c>
    </row>
    <row r="309" spans="9:12" ht="22.5" hidden="1">
      <c r="I309" s="84" t="s">
        <v>412</v>
      </c>
      <c r="J309" s="153" t="s">
        <v>375</v>
      </c>
      <c r="K309" s="154" t="s">
        <v>402</v>
      </c>
      <c r="L309" s="85" t="s">
        <v>359</v>
      </c>
    </row>
    <row r="310" spans="9:12" ht="22.5" hidden="1">
      <c r="I310" s="84" t="s">
        <v>395</v>
      </c>
      <c r="J310" s="153" t="s">
        <v>375</v>
      </c>
      <c r="K310" s="154" t="s">
        <v>402</v>
      </c>
      <c r="L310" s="85" t="s">
        <v>396</v>
      </c>
    </row>
    <row r="311" spans="9:12" ht="22.5">
      <c r="I311" s="84" t="s">
        <v>366</v>
      </c>
      <c r="J311" s="153" t="s">
        <v>375</v>
      </c>
      <c r="K311" s="154" t="s">
        <v>402</v>
      </c>
      <c r="L311" s="85" t="s">
        <v>359</v>
      </c>
    </row>
    <row r="312" spans="9:12" ht="22.5" hidden="1">
      <c r="I312" s="84" t="s">
        <v>395</v>
      </c>
      <c r="J312" s="153" t="s">
        <v>375</v>
      </c>
      <c r="K312" s="154" t="s">
        <v>402</v>
      </c>
      <c r="L312" s="85" t="s">
        <v>396</v>
      </c>
    </row>
    <row r="313" spans="9:12" ht="22.5" hidden="1">
      <c r="I313" s="84" t="s">
        <v>401</v>
      </c>
      <c r="J313" s="155" t="s">
        <v>375</v>
      </c>
      <c r="K313" s="154" t="s">
        <v>402</v>
      </c>
      <c r="L313" s="85" t="s">
        <v>396</v>
      </c>
    </row>
    <row r="314" spans="9:12" ht="22.5">
      <c r="I314" s="84" t="s">
        <v>371</v>
      </c>
      <c r="J314" s="153" t="s">
        <v>375</v>
      </c>
      <c r="K314" s="154" t="s">
        <v>402</v>
      </c>
      <c r="L314" s="85" t="s">
        <v>359</v>
      </c>
    </row>
    <row r="315" spans="9:12" ht="22.5" hidden="1">
      <c r="I315" s="84" t="s">
        <v>401</v>
      </c>
      <c r="J315" s="153" t="s">
        <v>375</v>
      </c>
      <c r="K315" s="154" t="s">
        <v>402</v>
      </c>
      <c r="L315" s="85" t="s">
        <v>396</v>
      </c>
    </row>
    <row r="316" spans="9:12" ht="22.5">
      <c r="I316" s="84" t="s">
        <v>372</v>
      </c>
      <c r="J316" s="153" t="s">
        <v>377</v>
      </c>
      <c r="K316" s="154" t="s">
        <v>402</v>
      </c>
      <c r="L316" s="85" t="s">
        <v>359</v>
      </c>
    </row>
    <row r="317" spans="9:12" ht="22.5">
      <c r="I317" s="84" t="s">
        <v>435</v>
      </c>
      <c r="J317" s="153" t="s">
        <v>377</v>
      </c>
      <c r="K317" s="154" t="s">
        <v>402</v>
      </c>
      <c r="L317" s="85" t="s">
        <v>359</v>
      </c>
    </row>
    <row r="318" spans="9:12" ht="22.5">
      <c r="I318" s="84" t="s">
        <v>425</v>
      </c>
      <c r="J318" s="153" t="s">
        <v>377</v>
      </c>
      <c r="K318" s="154" t="s">
        <v>402</v>
      </c>
      <c r="L318" s="85" t="s">
        <v>359</v>
      </c>
    </row>
    <row r="319" spans="9:12" ht="22.5">
      <c r="I319" s="84" t="s">
        <v>372</v>
      </c>
      <c r="J319" s="153" t="s">
        <v>377</v>
      </c>
      <c r="K319" s="154" t="s">
        <v>402</v>
      </c>
      <c r="L319" s="85" t="s">
        <v>359</v>
      </c>
    </row>
    <row r="320" spans="9:12" ht="22.5">
      <c r="I320" s="84" t="s">
        <v>372</v>
      </c>
      <c r="J320" s="153" t="s">
        <v>377</v>
      </c>
      <c r="K320" s="154" t="s">
        <v>402</v>
      </c>
      <c r="L320" s="85" t="s">
        <v>359</v>
      </c>
    </row>
    <row r="321" spans="9:12" ht="22.5">
      <c r="I321" s="84" t="s">
        <v>367</v>
      </c>
      <c r="J321" s="153" t="s">
        <v>377</v>
      </c>
      <c r="K321" s="154" t="s">
        <v>402</v>
      </c>
      <c r="L321" s="85" t="s">
        <v>359</v>
      </c>
    </row>
    <row r="322" spans="9:12" ht="22.5" hidden="1">
      <c r="I322" s="84" t="s">
        <v>401</v>
      </c>
      <c r="J322" s="153" t="s">
        <v>377</v>
      </c>
      <c r="K322" s="154" t="s">
        <v>402</v>
      </c>
      <c r="L322" s="85" t="s">
        <v>396</v>
      </c>
    </row>
    <row r="323" spans="9:12" ht="22.5" hidden="1">
      <c r="I323" s="84" t="s">
        <v>404</v>
      </c>
      <c r="J323" s="153" t="s">
        <v>377</v>
      </c>
      <c r="K323" s="154" t="s">
        <v>402</v>
      </c>
      <c r="L323" s="85" t="s">
        <v>396</v>
      </c>
    </row>
    <row r="324" spans="9:12" ht="22.5" hidden="1">
      <c r="I324" s="84" t="s">
        <v>395</v>
      </c>
      <c r="J324" s="153" t="s">
        <v>377</v>
      </c>
      <c r="K324" s="154" t="s">
        <v>402</v>
      </c>
      <c r="L324" s="85" t="s">
        <v>396</v>
      </c>
    </row>
    <row r="325" spans="9:12" ht="22.5">
      <c r="I325" s="84" t="s">
        <v>367</v>
      </c>
      <c r="J325" s="153" t="s">
        <v>377</v>
      </c>
      <c r="K325" s="154" t="s">
        <v>402</v>
      </c>
      <c r="L325" s="85" t="s">
        <v>359</v>
      </c>
    </row>
    <row r="326" spans="9:12" ht="22.5">
      <c r="I326" s="84" t="s">
        <v>372</v>
      </c>
      <c r="J326" s="153" t="s">
        <v>377</v>
      </c>
      <c r="K326" s="154" t="s">
        <v>402</v>
      </c>
      <c r="L326" s="85" t="s">
        <v>359</v>
      </c>
    </row>
    <row r="327" spans="9:12" ht="22.5">
      <c r="I327" s="84" t="s">
        <v>367</v>
      </c>
      <c r="J327" s="153" t="s">
        <v>377</v>
      </c>
      <c r="K327" s="154" t="s">
        <v>402</v>
      </c>
      <c r="L327" s="85" t="s">
        <v>359</v>
      </c>
    </row>
    <row r="328" spans="9:12" ht="22.5">
      <c r="I328" s="84" t="s">
        <v>367</v>
      </c>
      <c r="J328" s="153" t="s">
        <v>377</v>
      </c>
      <c r="K328" s="154" t="s">
        <v>402</v>
      </c>
      <c r="L328" s="85" t="s">
        <v>359</v>
      </c>
    </row>
    <row r="329" spans="9:12" ht="22.5">
      <c r="I329" s="84" t="s">
        <v>367</v>
      </c>
      <c r="J329" s="153" t="s">
        <v>377</v>
      </c>
      <c r="K329" s="154" t="s">
        <v>402</v>
      </c>
      <c r="L329" s="85" t="s">
        <v>359</v>
      </c>
    </row>
    <row r="330" spans="9:12" ht="22.5" hidden="1">
      <c r="I330" s="84" t="s">
        <v>416</v>
      </c>
      <c r="J330" s="153" t="s">
        <v>377</v>
      </c>
      <c r="K330" s="154" t="s">
        <v>402</v>
      </c>
      <c r="L330" s="85" t="s">
        <v>396</v>
      </c>
    </row>
    <row r="331" spans="9:12" ht="22.5" hidden="1">
      <c r="I331" s="84" t="s">
        <v>395</v>
      </c>
      <c r="J331" s="153" t="s">
        <v>377</v>
      </c>
      <c r="K331" s="154" t="s">
        <v>402</v>
      </c>
      <c r="L331" s="85" t="s">
        <v>396</v>
      </c>
    </row>
    <row r="332" spans="9:12" ht="22.5">
      <c r="I332" s="84" t="s">
        <v>367</v>
      </c>
      <c r="J332" s="153" t="s">
        <v>377</v>
      </c>
      <c r="K332" s="154" t="s">
        <v>402</v>
      </c>
      <c r="L332" s="85" t="s">
        <v>359</v>
      </c>
    </row>
    <row r="333" spans="9:12" ht="22.5">
      <c r="I333" s="84" t="s">
        <v>372</v>
      </c>
      <c r="J333" s="153" t="s">
        <v>377</v>
      </c>
      <c r="K333" s="154" t="s">
        <v>402</v>
      </c>
      <c r="L333" s="85" t="s">
        <v>359</v>
      </c>
    </row>
    <row r="334" spans="9:12" ht="22.5" hidden="1">
      <c r="I334" s="87" t="s">
        <v>428</v>
      </c>
      <c r="J334" s="153" t="s">
        <v>378</v>
      </c>
      <c r="K334" s="154" t="s">
        <v>405</v>
      </c>
      <c r="L334" s="85" t="s">
        <v>359</v>
      </c>
    </row>
    <row r="335" spans="9:12" ht="22.5">
      <c r="I335" s="87" t="s">
        <v>363</v>
      </c>
      <c r="J335" s="153" t="s">
        <v>378</v>
      </c>
      <c r="K335" s="154" t="s">
        <v>405</v>
      </c>
      <c r="L335" s="85" t="s">
        <v>359</v>
      </c>
    </row>
    <row r="336" spans="9:12" ht="22.5" hidden="1">
      <c r="I336" s="87" t="s">
        <v>428</v>
      </c>
      <c r="J336" s="153" t="s">
        <v>378</v>
      </c>
      <c r="K336" s="154" t="s">
        <v>405</v>
      </c>
      <c r="L336" s="85" t="s">
        <v>359</v>
      </c>
    </row>
    <row r="337" spans="9:12" ht="22.5">
      <c r="I337" s="84" t="s">
        <v>370</v>
      </c>
      <c r="J337" s="153" t="s">
        <v>378</v>
      </c>
      <c r="K337" s="154" t="s">
        <v>405</v>
      </c>
      <c r="L337" s="85" t="s">
        <v>359</v>
      </c>
    </row>
    <row r="338" spans="9:12" ht="22.5" hidden="1">
      <c r="I338" s="84" t="s">
        <v>428</v>
      </c>
      <c r="J338" s="153" t="s">
        <v>378</v>
      </c>
      <c r="K338" s="154" t="s">
        <v>405</v>
      </c>
      <c r="L338" s="85" t="s">
        <v>359</v>
      </c>
    </row>
    <row r="339" spans="9:12" ht="22.5" hidden="1">
      <c r="I339" s="84" t="s">
        <v>395</v>
      </c>
      <c r="J339" s="153" t="s">
        <v>378</v>
      </c>
      <c r="K339" s="154" t="s">
        <v>405</v>
      </c>
      <c r="L339" s="85" t="s">
        <v>396</v>
      </c>
    </row>
    <row r="340" spans="9:12" ht="22.5">
      <c r="I340" s="87" t="s">
        <v>370</v>
      </c>
      <c r="J340" s="153" t="s">
        <v>378</v>
      </c>
      <c r="K340" s="154" t="s">
        <v>405</v>
      </c>
      <c r="L340" s="85" t="s">
        <v>359</v>
      </c>
    </row>
    <row r="341" spans="9:12" ht="22.5" hidden="1">
      <c r="I341" s="84" t="s">
        <v>395</v>
      </c>
      <c r="J341" s="153" t="s">
        <v>378</v>
      </c>
      <c r="K341" s="154" t="s">
        <v>405</v>
      </c>
      <c r="L341" s="85" t="s">
        <v>396</v>
      </c>
    </row>
    <row r="342" spans="9:12" ht="22.5">
      <c r="I342" s="87" t="s">
        <v>363</v>
      </c>
      <c r="J342" s="153" t="s">
        <v>378</v>
      </c>
      <c r="K342" s="154" t="s">
        <v>405</v>
      </c>
      <c r="L342" s="85" t="s">
        <v>359</v>
      </c>
    </row>
    <row r="343" spans="9:12" ht="22.5">
      <c r="I343" s="87" t="s">
        <v>366</v>
      </c>
      <c r="J343" s="153" t="s">
        <v>379</v>
      </c>
      <c r="K343" s="154" t="s">
        <v>408</v>
      </c>
      <c r="L343" s="85" t="s">
        <v>359</v>
      </c>
    </row>
    <row r="344" spans="9:12" ht="22.5">
      <c r="I344" s="87" t="s">
        <v>425</v>
      </c>
      <c r="J344" s="153" t="s">
        <v>379</v>
      </c>
      <c r="K344" s="154" t="s">
        <v>408</v>
      </c>
      <c r="L344" s="85" t="s">
        <v>359</v>
      </c>
    </row>
    <row r="345" spans="9:12" ht="22.5">
      <c r="I345" s="87" t="s">
        <v>367</v>
      </c>
      <c r="J345" s="153" t="s">
        <v>379</v>
      </c>
      <c r="K345" s="154" t="s">
        <v>408</v>
      </c>
      <c r="L345" s="85" t="s">
        <v>359</v>
      </c>
    </row>
    <row r="346" spans="9:12" ht="22.5" hidden="1">
      <c r="I346" s="87" t="s">
        <v>395</v>
      </c>
      <c r="J346" s="153" t="s">
        <v>379</v>
      </c>
      <c r="K346" s="154" t="s">
        <v>408</v>
      </c>
      <c r="L346" s="85" t="s">
        <v>396</v>
      </c>
    </row>
    <row r="347" spans="9:12" ht="22.5" hidden="1">
      <c r="I347" s="87" t="s">
        <v>395</v>
      </c>
      <c r="J347" s="153" t="s">
        <v>379</v>
      </c>
      <c r="K347" s="154" t="s">
        <v>408</v>
      </c>
      <c r="L347" s="85" t="s">
        <v>396</v>
      </c>
    </row>
    <row r="348" spans="9:12" ht="22.5" hidden="1">
      <c r="I348" s="87" t="s">
        <v>395</v>
      </c>
      <c r="J348" s="153" t="s">
        <v>379</v>
      </c>
      <c r="K348" s="154" t="s">
        <v>408</v>
      </c>
      <c r="L348" s="85" t="s">
        <v>396</v>
      </c>
    </row>
    <row r="349" spans="9:12" ht="22.5" hidden="1">
      <c r="I349" s="84" t="s">
        <v>395</v>
      </c>
      <c r="J349" s="153" t="s">
        <v>379</v>
      </c>
      <c r="K349" s="154" t="s">
        <v>408</v>
      </c>
      <c r="L349" s="85" t="s">
        <v>396</v>
      </c>
    </row>
    <row r="350" spans="9:12" ht="22.5" hidden="1">
      <c r="I350" s="84" t="s">
        <v>395</v>
      </c>
      <c r="J350" s="153" t="s">
        <v>379</v>
      </c>
      <c r="K350" s="154" t="s">
        <v>408</v>
      </c>
      <c r="L350" s="85" t="s">
        <v>396</v>
      </c>
    </row>
    <row r="351" spans="9:12" ht="22.5">
      <c r="I351" s="87" t="s">
        <v>376</v>
      </c>
      <c r="J351" s="153" t="s">
        <v>379</v>
      </c>
      <c r="K351" s="154" t="s">
        <v>408</v>
      </c>
      <c r="L351" s="85" t="s">
        <v>359</v>
      </c>
    </row>
    <row r="352" spans="9:12" ht="22.5" hidden="1">
      <c r="I352" s="87" t="s">
        <v>395</v>
      </c>
      <c r="J352" s="153" t="s">
        <v>379</v>
      </c>
      <c r="K352" s="154" t="s">
        <v>408</v>
      </c>
      <c r="L352" s="85" t="s">
        <v>396</v>
      </c>
    </row>
    <row r="353" spans="9:12" ht="22.5" hidden="1">
      <c r="I353" s="87" t="s">
        <v>395</v>
      </c>
      <c r="J353" s="153" t="s">
        <v>379</v>
      </c>
      <c r="K353" s="154" t="s">
        <v>408</v>
      </c>
      <c r="L353" s="85" t="s">
        <v>396</v>
      </c>
    </row>
    <row r="354" spans="9:12" ht="22.5">
      <c r="I354" s="89" t="s">
        <v>366</v>
      </c>
      <c r="J354" s="153" t="s">
        <v>379</v>
      </c>
      <c r="K354" s="154" t="s">
        <v>408</v>
      </c>
      <c r="L354" s="85" t="s">
        <v>359</v>
      </c>
    </row>
    <row r="355" spans="9:12" ht="22.5" hidden="1">
      <c r="I355" s="87" t="s">
        <v>395</v>
      </c>
      <c r="J355" s="153" t="s">
        <v>379</v>
      </c>
      <c r="K355" s="154" t="s">
        <v>408</v>
      </c>
      <c r="L355" s="85" t="s">
        <v>396</v>
      </c>
    </row>
    <row r="356" spans="9:12" ht="22.5" hidden="1">
      <c r="I356" s="87" t="s">
        <v>395</v>
      </c>
      <c r="J356" s="153" t="s">
        <v>379</v>
      </c>
      <c r="K356" s="154" t="s">
        <v>408</v>
      </c>
      <c r="L356" s="85" t="s">
        <v>396</v>
      </c>
    </row>
    <row r="357" spans="9:12" ht="22.5">
      <c r="I357" s="87" t="s">
        <v>370</v>
      </c>
      <c r="J357" s="153" t="s">
        <v>379</v>
      </c>
      <c r="K357" s="154" t="s">
        <v>408</v>
      </c>
      <c r="L357" s="85" t="s">
        <v>359</v>
      </c>
    </row>
    <row r="358" spans="9:12" ht="22.5" hidden="1">
      <c r="I358" s="87" t="s">
        <v>412</v>
      </c>
      <c r="J358" s="153" t="s">
        <v>379</v>
      </c>
      <c r="K358" s="154" t="s">
        <v>408</v>
      </c>
      <c r="L358" s="85" t="s">
        <v>359</v>
      </c>
    </row>
    <row r="359" spans="9:12" ht="22.5">
      <c r="I359" s="88" t="s">
        <v>435</v>
      </c>
      <c r="J359" s="155" t="s">
        <v>379</v>
      </c>
      <c r="K359" s="154" t="s">
        <v>408</v>
      </c>
      <c r="L359" s="85" t="s">
        <v>359</v>
      </c>
    </row>
    <row r="360" spans="9:12" ht="22.5">
      <c r="I360" s="88" t="s">
        <v>364</v>
      </c>
      <c r="J360" s="155" t="s">
        <v>379</v>
      </c>
      <c r="K360" s="154" t="s">
        <v>408</v>
      </c>
      <c r="L360" s="85" t="s">
        <v>359</v>
      </c>
    </row>
    <row r="361" spans="9:12" ht="22.5" hidden="1">
      <c r="I361" s="88" t="s">
        <v>395</v>
      </c>
      <c r="J361" s="155" t="s">
        <v>379</v>
      </c>
      <c r="K361" s="154" t="s">
        <v>408</v>
      </c>
      <c r="L361" s="85" t="s">
        <v>396</v>
      </c>
    </row>
    <row r="362" spans="9:12" ht="22.5" hidden="1">
      <c r="I362" s="84" t="s">
        <v>395</v>
      </c>
      <c r="J362" s="155" t="s">
        <v>379</v>
      </c>
      <c r="K362" s="154" t="s">
        <v>408</v>
      </c>
      <c r="L362" s="85" t="s">
        <v>396</v>
      </c>
    </row>
    <row r="363" spans="9:12" ht="22.5">
      <c r="I363" s="88" t="s">
        <v>364</v>
      </c>
      <c r="J363" s="155" t="s">
        <v>379</v>
      </c>
      <c r="K363" s="154" t="s">
        <v>408</v>
      </c>
      <c r="L363" s="85" t="s">
        <v>359</v>
      </c>
    </row>
    <row r="364" spans="9:12" ht="22.5">
      <c r="I364" s="88" t="s">
        <v>435</v>
      </c>
      <c r="J364" s="155" t="s">
        <v>379</v>
      </c>
      <c r="K364" s="154" t="s">
        <v>408</v>
      </c>
      <c r="L364" s="85" t="s">
        <v>359</v>
      </c>
    </row>
    <row r="365" spans="9:12" ht="22.5" hidden="1">
      <c r="I365" s="88" t="s">
        <v>403</v>
      </c>
      <c r="J365" s="155" t="s">
        <v>379</v>
      </c>
      <c r="K365" s="154" t="s">
        <v>408</v>
      </c>
      <c r="L365" s="85" t="s">
        <v>396</v>
      </c>
    </row>
    <row r="366" spans="9:12" ht="22.5">
      <c r="I366" s="88" t="s">
        <v>376</v>
      </c>
      <c r="J366" s="155" t="s">
        <v>379</v>
      </c>
      <c r="K366" s="154" t="s">
        <v>408</v>
      </c>
      <c r="L366" s="85" t="s">
        <v>359</v>
      </c>
    </row>
    <row r="367" spans="9:12" ht="22.5">
      <c r="I367" s="88" t="s">
        <v>425</v>
      </c>
      <c r="J367" s="155" t="s">
        <v>379</v>
      </c>
      <c r="K367" s="154" t="s">
        <v>408</v>
      </c>
      <c r="L367" s="85" t="s">
        <v>359</v>
      </c>
    </row>
    <row r="368" spans="9:12" ht="22.5" hidden="1">
      <c r="I368" s="88" t="s">
        <v>395</v>
      </c>
      <c r="J368" s="155" t="s">
        <v>379</v>
      </c>
      <c r="K368" s="154" t="s">
        <v>408</v>
      </c>
      <c r="L368" s="85" t="s">
        <v>396</v>
      </c>
    </row>
    <row r="369" spans="9:12" ht="22.5" hidden="1">
      <c r="I369" s="88" t="s">
        <v>395</v>
      </c>
      <c r="J369" s="155" t="s">
        <v>379</v>
      </c>
      <c r="K369" s="154" t="s">
        <v>408</v>
      </c>
      <c r="L369" s="85" t="s">
        <v>396</v>
      </c>
    </row>
    <row r="370" spans="9:12" ht="22.5">
      <c r="I370" s="88" t="s">
        <v>371</v>
      </c>
      <c r="J370" s="155" t="s">
        <v>379</v>
      </c>
      <c r="K370" s="154" t="s">
        <v>408</v>
      </c>
      <c r="L370" s="85" t="s">
        <v>359</v>
      </c>
    </row>
    <row r="371" spans="9:12" ht="22.5" hidden="1">
      <c r="I371" s="84" t="s">
        <v>395</v>
      </c>
      <c r="J371" s="155" t="s">
        <v>379</v>
      </c>
      <c r="K371" s="154" t="s">
        <v>408</v>
      </c>
      <c r="L371" s="85" t="s">
        <v>396</v>
      </c>
    </row>
    <row r="372" spans="9:12" ht="22.5">
      <c r="I372" s="84" t="s">
        <v>376</v>
      </c>
      <c r="J372" s="155" t="s">
        <v>379</v>
      </c>
      <c r="K372" s="154" t="s">
        <v>408</v>
      </c>
      <c r="L372" s="85" t="s">
        <v>359</v>
      </c>
    </row>
    <row r="373" spans="9:12" ht="22.5" hidden="1">
      <c r="I373" s="84" t="s">
        <v>428</v>
      </c>
      <c r="J373" s="155" t="s">
        <v>379</v>
      </c>
      <c r="K373" s="154" t="s">
        <v>408</v>
      </c>
      <c r="L373" s="85" t="s">
        <v>359</v>
      </c>
    </row>
    <row r="374" spans="9:12" ht="22.5">
      <c r="I374" s="84" t="s">
        <v>370</v>
      </c>
      <c r="J374" s="155" t="s">
        <v>379</v>
      </c>
      <c r="K374" s="154" t="s">
        <v>408</v>
      </c>
      <c r="L374" s="85" t="s">
        <v>359</v>
      </c>
    </row>
    <row r="375" spans="9:12" ht="22.5" hidden="1">
      <c r="I375" s="88" t="s">
        <v>436</v>
      </c>
      <c r="J375" s="155" t="s">
        <v>379</v>
      </c>
      <c r="K375" s="154" t="s">
        <v>408</v>
      </c>
      <c r="L375" s="85" t="s">
        <v>396</v>
      </c>
    </row>
    <row r="376" spans="9:12" ht="22.5">
      <c r="I376" s="84" t="s">
        <v>365</v>
      </c>
      <c r="J376" s="153" t="s">
        <v>379</v>
      </c>
      <c r="K376" s="154" t="s">
        <v>408</v>
      </c>
      <c r="L376" s="85" t="s">
        <v>359</v>
      </c>
    </row>
    <row r="377" spans="9:12" ht="22.5" hidden="1">
      <c r="I377" s="84" t="s">
        <v>416</v>
      </c>
      <c r="J377" s="153" t="s">
        <v>379</v>
      </c>
      <c r="K377" s="154" t="s">
        <v>408</v>
      </c>
      <c r="L377" s="85" t="s">
        <v>396</v>
      </c>
    </row>
    <row r="378" spans="9:12" ht="22.5">
      <c r="I378" s="84" t="s">
        <v>371</v>
      </c>
      <c r="J378" s="153" t="s">
        <v>379</v>
      </c>
      <c r="K378" s="154" t="s">
        <v>408</v>
      </c>
      <c r="L378" s="85" t="s">
        <v>359</v>
      </c>
    </row>
    <row r="379" spans="9:12" ht="22.5">
      <c r="I379" s="84" t="s">
        <v>366</v>
      </c>
      <c r="J379" s="153" t="s">
        <v>379</v>
      </c>
      <c r="K379" s="154" t="s">
        <v>408</v>
      </c>
      <c r="L379" s="85" t="s">
        <v>359</v>
      </c>
    </row>
    <row r="380" spans="9:12" ht="22.5" hidden="1">
      <c r="I380" s="88" t="s">
        <v>395</v>
      </c>
      <c r="J380" s="155" t="s">
        <v>379</v>
      </c>
      <c r="K380" s="154" t="s">
        <v>408</v>
      </c>
      <c r="L380" s="85" t="s">
        <v>396</v>
      </c>
    </row>
    <row r="381" spans="9:12" ht="22.5" hidden="1">
      <c r="I381" s="88" t="s">
        <v>428</v>
      </c>
      <c r="J381" s="155" t="s">
        <v>379</v>
      </c>
      <c r="K381" s="154" t="s">
        <v>408</v>
      </c>
      <c r="L381" s="85" t="s">
        <v>359</v>
      </c>
    </row>
    <row r="382" spans="9:12" ht="22.5" hidden="1">
      <c r="I382" s="88" t="s">
        <v>395</v>
      </c>
      <c r="J382" s="153" t="s">
        <v>379</v>
      </c>
      <c r="K382" s="154" t="s">
        <v>408</v>
      </c>
      <c r="L382" s="85" t="s">
        <v>396</v>
      </c>
    </row>
    <row r="383" spans="9:12" ht="22.5" hidden="1">
      <c r="I383" s="88" t="s">
        <v>395</v>
      </c>
      <c r="J383" s="155" t="s">
        <v>379</v>
      </c>
      <c r="K383" s="154" t="s">
        <v>408</v>
      </c>
      <c r="L383" s="85" t="s">
        <v>396</v>
      </c>
    </row>
    <row r="384" spans="9:12" ht="22.5" hidden="1">
      <c r="I384" s="87" t="s">
        <v>395</v>
      </c>
      <c r="J384" s="153" t="s">
        <v>379</v>
      </c>
      <c r="K384" s="154" t="s">
        <v>408</v>
      </c>
      <c r="L384" s="85" t="s">
        <v>396</v>
      </c>
    </row>
    <row r="385" spans="9:12" ht="22.5" hidden="1">
      <c r="I385" s="87" t="s">
        <v>395</v>
      </c>
      <c r="J385" s="153" t="s">
        <v>437</v>
      </c>
      <c r="K385" s="154" t="s">
        <v>408</v>
      </c>
      <c r="L385" s="85" t="s">
        <v>396</v>
      </c>
    </row>
    <row r="386" spans="9:12" ht="22.5" hidden="1">
      <c r="I386" s="87" t="s">
        <v>395</v>
      </c>
      <c r="J386" s="153" t="s">
        <v>438</v>
      </c>
      <c r="K386" s="154" t="s">
        <v>408</v>
      </c>
      <c r="L386" s="85" t="s">
        <v>396</v>
      </c>
    </row>
    <row r="387" spans="9:12" ht="22.5">
      <c r="I387" s="87" t="s">
        <v>364</v>
      </c>
      <c r="J387" s="153" t="s">
        <v>380</v>
      </c>
      <c r="K387" s="154" t="s">
        <v>433</v>
      </c>
      <c r="L387" s="85" t="s">
        <v>359</v>
      </c>
    </row>
    <row r="388" spans="9:12" ht="22.5">
      <c r="I388" s="87" t="s">
        <v>425</v>
      </c>
      <c r="J388" s="153" t="s">
        <v>374</v>
      </c>
      <c r="K388" s="154" t="s">
        <v>399</v>
      </c>
      <c r="L388" s="85" t="s">
        <v>359</v>
      </c>
    </row>
    <row r="389" spans="9:12" ht="22.5" hidden="1">
      <c r="I389" s="87" t="s">
        <v>395</v>
      </c>
      <c r="J389" s="153" t="s">
        <v>373</v>
      </c>
      <c r="K389" s="154" t="s">
        <v>399</v>
      </c>
      <c r="L389" s="85" t="s">
        <v>396</v>
      </c>
    </row>
    <row r="390" spans="9:12" ht="22.5" hidden="1">
      <c r="I390" s="84" t="s">
        <v>395</v>
      </c>
      <c r="J390" s="153" t="s">
        <v>368</v>
      </c>
      <c r="K390" s="154" t="s">
        <v>399</v>
      </c>
      <c r="L390" s="85" t="s">
        <v>396</v>
      </c>
    </row>
    <row r="391" spans="9:12" ht="22.5" hidden="1">
      <c r="I391" s="84" t="s">
        <v>395</v>
      </c>
      <c r="J391" s="153" t="s">
        <v>379</v>
      </c>
      <c r="K391" s="154" t="s">
        <v>408</v>
      </c>
      <c r="L391" s="85" t="s">
        <v>396</v>
      </c>
    </row>
    <row r="392" spans="9:12" ht="22.5">
      <c r="I392" s="87" t="s">
        <v>367</v>
      </c>
      <c r="J392" s="153" t="s">
        <v>374</v>
      </c>
      <c r="K392" s="154" t="s">
        <v>399</v>
      </c>
      <c r="L392" s="85" t="s">
        <v>359</v>
      </c>
    </row>
    <row r="393" spans="9:12" ht="22.5">
      <c r="I393" s="90" t="s">
        <v>366</v>
      </c>
      <c r="J393" s="91" t="s">
        <v>377</v>
      </c>
      <c r="K393" s="92" t="s">
        <v>402</v>
      </c>
      <c r="L393" s="93" t="s">
        <v>359</v>
      </c>
    </row>
  </sheetData>
  <autoFilter ref="I3:L393" xr:uid="{D9A70396-D5EF-46B9-B363-C1D26A50FC2B}">
    <filterColumn colId="0">
      <filters>
        <filter val="DESPACHO ALTUS"/>
        <filter val="DESPACHO CAMPO"/>
        <filter val="DESPACHO CRUZ"/>
        <filter val="DESPACHO GESTANTE"/>
        <filter val="DESPACHO LORDUY"/>
        <filter val="DESPACHO MARQUEZ"/>
        <filter val="DESPACHO MARTINEZ"/>
        <filter val="DESPACHO ORTIZ"/>
        <filter val="DESPACHO PRADA"/>
        <filter val="DESPACHO PRESIDENCIA"/>
        <filter val="DESPACHO QUIROZ"/>
        <filter val="DESPACHO VELASQUEZ"/>
      </filters>
    </filterColumn>
  </autoFilter>
  <dataValidations count="3">
    <dataValidation type="list" allowBlank="1" showInputMessage="1" showErrorMessage="1" sqref="J57 J77 J99:J102 J109 J142 J164:J165 J173 J175 J207 J211 J214 J224 J244 J246 J4:J8 J285 J292 J296 J275:J276 J334:J366 J371:J372 J374 J378 J387:J389 J380:J384 J267 J262:J264 J10:J18 J270:J272" xr:uid="{73523348-0B54-4342-8F77-6DE4A00DE33A}">
      <formula1>GRADO</formula1>
    </dataValidation>
    <dataValidation type="date" allowBlank="1" showInputMessage="1" showErrorMessage="1" sqref="I4:J4" xr:uid="{CC4D84B2-18A7-894D-BB72-C938DA0F21FB}">
      <formula1>14611</formula1>
      <formula2>39082</formula2>
    </dataValidation>
    <dataValidation type="list" allowBlank="1" showInputMessage="1" showErrorMessage="1" sqref="J393" xr:uid="{D43D59BF-E977-C241-8F91-3D0F9C96E856}">
      <formula1>ddd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7D4D2-891F-1840-AB14-88C38E417382}">
  <sheetPr codeName="Sheet5"/>
  <dimension ref="A3:B23"/>
  <sheetViews>
    <sheetView showGridLines="0" topLeftCell="A2" zoomScale="170" zoomScaleNormal="170" workbookViewId="0">
      <selection activeCell="D19" sqref="D19"/>
    </sheetView>
  </sheetViews>
  <sheetFormatPr defaultColWidth="11.42578125" defaultRowHeight="15"/>
  <cols>
    <col min="1" max="1" width="18.7109375" bestFit="1" customWidth="1"/>
    <col min="2" max="2" width="15.42578125" bestFit="1" customWidth="1"/>
  </cols>
  <sheetData>
    <row r="3" spans="1:2">
      <c r="A3" s="64" t="s">
        <v>387</v>
      </c>
      <c r="B3" t="s">
        <v>398</v>
      </c>
    </row>
    <row r="5" spans="1:2">
      <c r="A5" s="64" t="s">
        <v>360</v>
      </c>
      <c r="B5" t="s">
        <v>439</v>
      </c>
    </row>
    <row r="6" spans="1:2">
      <c r="A6" s="65">
        <v>3010</v>
      </c>
      <c r="B6">
        <v>12</v>
      </c>
    </row>
    <row r="7" spans="1:2">
      <c r="A7" s="73" t="s">
        <v>397</v>
      </c>
      <c r="B7">
        <v>12</v>
      </c>
    </row>
    <row r="8" spans="1:2">
      <c r="A8" s="65">
        <v>3020</v>
      </c>
      <c r="B8">
        <v>19</v>
      </c>
    </row>
    <row r="9" spans="1:2">
      <c r="A9" s="73" t="s">
        <v>400</v>
      </c>
      <c r="B9">
        <v>13</v>
      </c>
    </row>
    <row r="10" spans="1:2">
      <c r="A10" s="73" t="s">
        <v>431</v>
      </c>
      <c r="B10">
        <v>5</v>
      </c>
    </row>
    <row r="11" spans="1:2">
      <c r="A11" s="73" t="s">
        <v>411</v>
      </c>
      <c r="B11">
        <v>1</v>
      </c>
    </row>
    <row r="12" spans="1:2">
      <c r="A12" s="65">
        <v>4080</v>
      </c>
      <c r="B12">
        <v>11</v>
      </c>
    </row>
    <row r="13" spans="1:2">
      <c r="A13" s="73" t="s">
        <v>400</v>
      </c>
      <c r="B13">
        <v>9</v>
      </c>
    </row>
    <row r="14" spans="1:2">
      <c r="A14" s="73" t="s">
        <v>390</v>
      </c>
      <c r="B14">
        <v>2</v>
      </c>
    </row>
    <row r="15" spans="1:2">
      <c r="A15" s="65">
        <v>5040</v>
      </c>
      <c r="B15">
        <v>7</v>
      </c>
    </row>
    <row r="16" spans="1:2">
      <c r="A16" s="65">
        <v>5120</v>
      </c>
      <c r="B16">
        <v>22</v>
      </c>
    </row>
    <row r="17" spans="1:2">
      <c r="A17" s="73" t="s">
        <v>390</v>
      </c>
      <c r="B17">
        <v>12</v>
      </c>
    </row>
    <row r="18" spans="1:2">
      <c r="A18" s="73" t="s">
        <v>397</v>
      </c>
      <c r="B18">
        <v>1</v>
      </c>
    </row>
    <row r="19" spans="1:2">
      <c r="A19" s="73" t="s">
        <v>409</v>
      </c>
      <c r="B19">
        <v>9</v>
      </c>
    </row>
    <row r="20" spans="1:2">
      <c r="A20" s="65">
        <v>5140</v>
      </c>
      <c r="B20">
        <v>1</v>
      </c>
    </row>
    <row r="21" spans="1:2">
      <c r="A21" s="65">
        <v>5310</v>
      </c>
      <c r="B21">
        <v>3</v>
      </c>
    </row>
    <row r="22" spans="1:2">
      <c r="A22" s="65">
        <v>5335</v>
      </c>
      <c r="B22">
        <v>3</v>
      </c>
    </row>
    <row r="23" spans="1:2">
      <c r="A23" s="65" t="s">
        <v>381</v>
      </c>
      <c r="B23">
        <v>78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CCB6DB3D4603499FE37251A7711C85" ma:contentTypeVersion="14" ma:contentTypeDescription="Create a new document." ma:contentTypeScope="" ma:versionID="2a88b86ed675d5973be63f71a2d90180">
  <xsd:schema xmlns:xsd="http://www.w3.org/2001/XMLSchema" xmlns:xs="http://www.w3.org/2001/XMLSchema" xmlns:p="http://schemas.microsoft.com/office/2006/metadata/properties" xmlns:ns3="d007d6f2-861a-4e71-8e8f-4e949913590a" xmlns:ns4="5b8a56eb-8040-46ce-afa0-238f17a1bbbf" targetNamespace="http://schemas.microsoft.com/office/2006/metadata/properties" ma:root="true" ma:fieldsID="59a1c6df03ff7596cde9492d302aba3c" ns3:_="" ns4:_="">
    <xsd:import namespace="d007d6f2-861a-4e71-8e8f-4e949913590a"/>
    <xsd:import namespace="5b8a56eb-8040-46ce-afa0-238f17a1bb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7d6f2-861a-4e71-8e8f-4e94991359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a56eb-8040-46ce-afa0-238f17a1bbb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007d6f2-861a-4e71-8e8f-4e949913590a" xsi:nil="true"/>
  </documentManagement>
</p:properties>
</file>

<file path=customXml/itemProps1.xml><?xml version="1.0" encoding="utf-8"?>
<ds:datastoreItem xmlns:ds="http://schemas.openxmlformats.org/officeDocument/2006/customXml" ds:itemID="{4244DA33-DCF6-493C-A836-B1509569B266}"/>
</file>

<file path=customXml/itemProps2.xml><?xml version="1.0" encoding="utf-8"?>
<ds:datastoreItem xmlns:ds="http://schemas.openxmlformats.org/officeDocument/2006/customXml" ds:itemID="{F266D149-64AB-4115-A0F6-1E7EBCFD0A1B}"/>
</file>

<file path=customXml/itemProps3.xml><?xml version="1.0" encoding="utf-8"?>
<ds:datastoreItem xmlns:ds="http://schemas.openxmlformats.org/officeDocument/2006/customXml" ds:itemID="{36E402E4-D067-471C-8E94-BE0C0965C3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BEATRIZ MARTA ROJAS ROJAS</dc:creator>
  <cp:keywords/>
  <dc:description/>
  <cp:lastModifiedBy>BEATRIZ MARTA ROJAS ROJAS</cp:lastModifiedBy>
  <cp:revision/>
  <dcterms:created xsi:type="dcterms:W3CDTF">2024-03-12T15:21:56Z</dcterms:created>
  <dcterms:modified xsi:type="dcterms:W3CDTF">2025-03-30T23:54:08Z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2024-03-12T15:29:11Z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fae50519-00aa-44c1-a901-95fd10aabe37</vt:lpwstr>
  </property>
  <property fmtid="{D5CDD505-2E9C-101B-9397-08002B2CF9AE}" pid="7" name="MSIP_Label_defa4170-0d19-0005-0004-bc88714345d2_ActionId">
    <vt:lpwstr>658821e2-41a5-4d92-9559-d9b4bba673ab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0x010100C9CCB6DB3D4603499FE37251A7711C85</vt:lpwstr>
  </property>
</Properties>
</file>